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Helicon 21\Biologisch keuzedeel\"/>
    </mc:Choice>
  </mc:AlternateContent>
  <xr:revisionPtr revIDLastSave="0" documentId="8_{4ECD420D-CA73-43D9-9843-DB410DCDBC5F}" xr6:coauthVersionLast="47" xr6:coauthVersionMax="47" xr10:uidLastSave="{00000000-0000-0000-0000-000000000000}"/>
  <bookViews>
    <workbookView xWindow="1812" yWindow="1812" windowWidth="17280" windowHeight="8964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3" i="1" l="1"/>
  <c r="D133" i="1"/>
  <c r="B89" i="1"/>
  <c r="M133" i="1"/>
  <c r="B133" i="1"/>
  <c r="F59" i="1" l="1"/>
  <c r="B97" i="1" l="1"/>
  <c r="B96" i="1"/>
  <c r="M80" i="1" l="1"/>
  <c r="M69" i="1"/>
  <c r="S67" i="1"/>
  <c r="S66" i="1"/>
  <c r="S65" i="1"/>
  <c r="S64" i="1"/>
  <c r="S63" i="1"/>
  <c r="H24" i="1"/>
  <c r="H23" i="1"/>
  <c r="R14" i="1"/>
  <c r="R13" i="1"/>
  <c r="R12" i="1"/>
  <c r="E11" i="1"/>
  <c r="B98" i="1" s="1"/>
  <c r="M102" i="1" l="1"/>
  <c r="M101" i="1"/>
  <c r="B25" i="1"/>
  <c r="S69" i="1"/>
  <c r="N25" i="1"/>
  <c r="B105" i="1"/>
  <c r="B69" i="1"/>
  <c r="H67" i="1"/>
  <c r="H66" i="1"/>
  <c r="F66" i="1" s="1"/>
  <c r="H65" i="1"/>
  <c r="F65" i="1" s="1"/>
  <c r="H64" i="1"/>
  <c r="H63" i="1"/>
  <c r="F63" i="1" s="1"/>
  <c r="B80" i="1"/>
  <c r="B78" i="1"/>
  <c r="E34" i="1"/>
  <c r="G12" i="1"/>
  <c r="B22" i="1"/>
  <c r="N22" i="1" s="1"/>
  <c r="G11" i="1"/>
  <c r="F64" i="1" l="1"/>
  <c r="B101" i="1"/>
  <c r="B99" i="1" s="1"/>
  <c r="B17" i="1" s="1"/>
  <c r="B18" i="1"/>
  <c r="H69" i="1"/>
  <c r="B102" i="1" s="1"/>
  <c r="B83" i="1"/>
  <c r="B103" i="1" s="1"/>
  <c r="N21" i="1"/>
  <c r="G89" i="1"/>
  <c r="G90" i="1"/>
  <c r="B90" i="1"/>
  <c r="G14" i="1"/>
  <c r="P101" i="1" l="1"/>
  <c r="V12" i="1"/>
  <c r="B106" i="1"/>
  <c r="B107" i="1" s="1"/>
  <c r="B91" i="1"/>
  <c r="B100" i="1"/>
  <c r="G16" i="1"/>
  <c r="N23" i="1"/>
  <c r="N59" i="1"/>
  <c r="M96" i="1"/>
  <c r="N24" i="1"/>
  <c r="R11" i="1"/>
  <c r="T11" i="1" s="1"/>
  <c r="B109" i="1" l="1"/>
  <c r="B111" i="1" s="1"/>
  <c r="D135" i="1" s="1"/>
  <c r="D139" i="1" s="1"/>
  <c r="Q63" i="1"/>
  <c r="Q64" i="1"/>
  <c r="Q66" i="1"/>
  <c r="Q65" i="1"/>
  <c r="R18" i="1"/>
  <c r="P96" i="1"/>
  <c r="M86" i="1"/>
  <c r="M89" i="1" s="1"/>
  <c r="M98" i="1"/>
  <c r="M78" i="1"/>
  <c r="M83" i="1" s="1"/>
  <c r="M103" i="1" s="1"/>
  <c r="M97" i="1"/>
  <c r="P97" i="1" s="1"/>
  <c r="V11" i="1"/>
  <c r="V14" i="1" s="1"/>
  <c r="M100" i="1" l="1"/>
  <c r="V16" i="1"/>
  <c r="M90" i="1"/>
  <c r="M105" i="1"/>
  <c r="P105" i="1" s="1"/>
  <c r="P102" i="1"/>
  <c r="M99" i="1"/>
  <c r="P98" i="1"/>
  <c r="R89" i="1"/>
  <c r="R90" i="1"/>
  <c r="P103" i="1" l="1"/>
  <c r="P100" i="1"/>
  <c r="M106" i="1"/>
  <c r="M91" i="1"/>
  <c r="P99" i="1"/>
  <c r="R17" i="1"/>
  <c r="M109" i="1" l="1"/>
  <c r="P109" i="1" s="1"/>
  <c r="P106" i="1"/>
  <c r="M107" i="1"/>
  <c r="P107" i="1" s="1"/>
  <c r="M111" i="1" l="1"/>
  <c r="O135" i="1" s="1"/>
  <c r="O139" i="1" l="1"/>
  <c r="G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Geert Willems</author>
  </authors>
  <commentList>
    <comment ref="B15" authorId="0" shapeId="0" xr:uid="{3DDC4F96-C00C-4E48-A212-F59777027B9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R15" authorId="0" shapeId="0" xr:uid="{559BAD32-15F6-43AB-87FF-336D1CE359E9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zoek op website RFC</t>
        </r>
      </text>
    </comment>
    <comment ref="E21" authorId="0" shapeId="0" xr:uid="{FDDFFC8E-4B5A-43C2-8CAB-855B561D7235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zie tabel 6a</t>
        </r>
      </text>
    </comment>
    <comment ref="Q22" authorId="0" shapeId="0" xr:uid="{50F4E788-1DD8-47FA-982A-6528F5F6317D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zie tabel 6a</t>
        </r>
      </text>
    </comment>
    <comment ref="N58" authorId="0" shapeId="0" xr:uid="{3008672E-2662-4EF5-A280-D26A03BC7AD8}">
      <text>
        <r>
          <rPr>
            <b/>
            <sz val="11"/>
            <color indexed="81"/>
            <rFont val="Tahoma"/>
            <charset val="1"/>
          </rPr>
          <t>Geert Willems:</t>
        </r>
        <r>
          <rPr>
            <sz val="11"/>
            <color indexed="81"/>
            <rFont val="Tahoma"/>
            <charset val="1"/>
          </rPr>
          <t xml:space="preserve">
Zie website Natuurweide</t>
        </r>
      </text>
    </comment>
    <comment ref="F62" authorId="0" shapeId="0" xr:uid="{3C86D39C-133C-49FE-AB7E-F4298AE6AD42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Alleen de toegerekende kosten zoie onder</t>
        </r>
      </text>
    </comment>
    <comment ref="Q62" authorId="0" shapeId="0" xr:uid="{248205A6-C1DD-4813-A2E0-3C693A433340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Alleeen de toegerekende kosten.zie onder</t>
        </r>
      </text>
    </comment>
    <comment ref="D63" authorId="0" shapeId="0" xr:uid="{9FDEC16A-BE48-4587-BD1B-5124DF63DDAF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Q63" authorId="0" shapeId="0" xr:uid="{EB2C2DA9-FF6B-4A7D-8465-47E2BF4180A4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Kijk op tabel Flynth</t>
        </r>
      </text>
    </comment>
    <comment ref="D64" authorId="0" shapeId="0" xr:uid="{D83957CC-EF15-4F01-BF35-A7DD1839A9F3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Schatten of opzoeken in KLW</t>
        </r>
      </text>
    </comment>
    <comment ref="D65" authorId="0" shapeId="0" xr:uid="{18FC8098-9FC3-4FC7-BE1F-AD7521A7B951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Innschatten of KLW</t>
        </r>
      </text>
    </comment>
    <comment ref="D66" authorId="0" shapeId="0" xr:uid="{1D0E950B-E5BB-4F54-92DC-861CF8B91D56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Inschatten of KLW</t>
        </r>
      </text>
    </comment>
    <comment ref="D67" authorId="0" shapeId="0" xr:uid="{9C2570BF-A153-4316-BBC6-8E0F4B705C50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Afhankelijk van beheertype, en aantal jaren als natuur in gebruik; zelden &gt; 6000 kg ds</t>
        </r>
      </text>
    </comment>
    <comment ref="C81" authorId="0" shapeId="0" xr:uid="{C4710A4E-6757-41CD-91F6-FE8FCC2B3046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geen loonwerk, machines, pacht, arbeid</t>
        </r>
      </text>
    </comment>
    <comment ref="N81" authorId="0" shapeId="0" xr:uid="{6ABE91A1-BF53-4ABC-9D68-BB746F294321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geen loonwerk, machines, pacht, arbeid</t>
        </r>
      </text>
    </comment>
    <comment ref="O117" authorId="0" shapeId="0" xr:uid="{90050C3F-3B3E-42B4-8BEA-3DBDC5E6C94A}">
      <text>
        <r>
          <rPr>
            <b/>
            <sz val="11"/>
            <color indexed="81"/>
            <rFont val="Tahoma"/>
            <family val="2"/>
          </rPr>
          <t>Geert Willems:</t>
        </r>
        <r>
          <rPr>
            <sz val="11"/>
            <color indexed="81"/>
            <rFont val="Tahoma"/>
            <family val="2"/>
          </rPr>
          <t xml:space="preserve">
corrigeer op ha bewerkt</t>
        </r>
      </text>
    </comment>
  </commentList>
</comments>
</file>

<file path=xl/sharedStrings.xml><?xml version="1.0" encoding="utf-8"?>
<sst xmlns="http://schemas.openxmlformats.org/spreadsheetml/2006/main" count="308" uniqueCount="166">
  <si>
    <t>kg</t>
  </si>
  <si>
    <t>kg melk</t>
  </si>
  <si>
    <t>%</t>
  </si>
  <si>
    <t>Dunne melk</t>
  </si>
  <si>
    <t>Totaal</t>
  </si>
  <si>
    <t>melkgeld</t>
  </si>
  <si>
    <t>excretie</t>
  </si>
  <si>
    <t>deze vakjes invullen</t>
  </si>
  <si>
    <t>deze vakjes afblijven ivm formules</t>
  </si>
  <si>
    <t>Huidige Situatie</t>
  </si>
  <si>
    <t>vet %</t>
  </si>
  <si>
    <t>eiwit %</t>
  </si>
  <si>
    <t>Kg eiwit prijs</t>
  </si>
  <si>
    <t>lactose %</t>
  </si>
  <si>
    <t>Jaarproductie</t>
  </si>
  <si>
    <t>Melk</t>
  </si>
  <si>
    <t>Omzet en aanwas</t>
  </si>
  <si>
    <t>koe/jr</t>
  </si>
  <si>
    <t>per kg</t>
  </si>
  <si>
    <t>(Berekening is gebaseerd op Campina - uitbetaling !!)</t>
  </si>
  <si>
    <t>Dieren</t>
  </si>
  <si>
    <t>(gemiddelde aantallen aanwezig op jaar basis)</t>
  </si>
  <si>
    <t>Melk-en kalfkoeien (cat 100)</t>
  </si>
  <si>
    <t>Jongvee&lt; 1jr</t>
  </si>
  <si>
    <t>Jongvee&gt;1 jr</t>
  </si>
  <si>
    <t>stuks</t>
  </si>
  <si>
    <t>P2O5/jr</t>
  </si>
  <si>
    <t>Melkprod/gemid aanwezige koe</t>
  </si>
  <si>
    <t>(zie tab.6a)</t>
  </si>
  <si>
    <t>kg P2O5</t>
  </si>
  <si>
    <t>ha</t>
  </si>
  <si>
    <t>Grasland</t>
  </si>
  <si>
    <t>Snijmais</t>
  </si>
  <si>
    <t>Natuurlijk grasland</t>
  </si>
  <si>
    <t>Ds opbrengst:</t>
  </si>
  <si>
    <t>kg ds/ha/jr</t>
  </si>
  <si>
    <t>Kosten/kg ds</t>
  </si>
  <si>
    <t>/kg ds</t>
  </si>
  <si>
    <t xml:space="preserve">Ruwvoeropname </t>
  </si>
  <si>
    <t>Melk en kalfkoeien</t>
  </si>
  <si>
    <t>kg ds/dag</t>
  </si>
  <si>
    <t>Kalveren</t>
  </si>
  <si>
    <t>Pinken</t>
  </si>
  <si>
    <t>Benodigd tot.ruwvoer</t>
  </si>
  <si>
    <t>Geproduceerd ruwvoer</t>
  </si>
  <si>
    <t>Te kort / te veel</t>
  </si>
  <si>
    <t>kg ds per jaar</t>
  </si>
  <si>
    <t>GROND en VOER</t>
  </si>
  <si>
    <t>Opbr.tot/jr</t>
  </si>
  <si>
    <t>Totaal ha in gebruik</t>
  </si>
  <si>
    <t>tot ds prod</t>
  </si>
  <si>
    <t>Omschakelen naar Biologische Bedrijfsvoering</t>
  </si>
  <si>
    <t>Krachtvoerverbruik</t>
  </si>
  <si>
    <t xml:space="preserve">per kg </t>
  </si>
  <si>
    <t>Per jaar benodigd krachtvoer</t>
  </si>
  <si>
    <t>Krachtvoerkosten per jaar</t>
  </si>
  <si>
    <t>dit zijn de belangrijkste berekende kengetallen, ook afblijven !!</t>
  </si>
  <si>
    <t>Mocht je onverhoopt toch een getal in een van de oranje hokjes invullen, dan werkt het excel niet meer goed: opnieuw beginnen met blanco versie !!</t>
  </si>
  <si>
    <t>Benodigde fosfaatrechten bij deze aantallen dieren en bij deze productie:</t>
  </si>
  <si>
    <t>Voerefficientie incl jv</t>
  </si>
  <si>
    <t>Voerefficientie alleen mk</t>
  </si>
  <si>
    <t>Meetmelk</t>
  </si>
  <si>
    <t>Nieuwe situatie</t>
  </si>
  <si>
    <t>melk</t>
  </si>
  <si>
    <t>lactose</t>
  </si>
  <si>
    <t>geschatte prod.daling:</t>
  </si>
  <si>
    <t>O+A</t>
  </si>
  <si>
    <t>,</t>
  </si>
  <si>
    <t>Pinken %</t>
  </si>
  <si>
    <t>Kalveren %</t>
  </si>
  <si>
    <t>Luzerne</t>
  </si>
  <si>
    <t>Gps</t>
  </si>
  <si>
    <t>Bio</t>
  </si>
  <si>
    <t>kg krachtvoer per 100 kg meetmelk incl jongvee</t>
  </si>
  <si>
    <t>Per jaar benodigd krvoer</t>
  </si>
  <si>
    <r>
      <rPr>
        <b/>
        <sz val="10"/>
        <color theme="1"/>
        <rFont val="Arial"/>
        <family val="2"/>
      </rPr>
      <t>berekend</t>
    </r>
    <r>
      <rPr>
        <sz val="10"/>
        <color theme="1"/>
        <rFont val="Arial"/>
        <family val="2"/>
      </rPr>
      <t xml:space="preserve"> kg krachtvoer per 100 kg melk incl jongvee</t>
    </r>
  </si>
  <si>
    <t>Gemiddelde krachtvoerprijs</t>
  </si>
  <si>
    <r>
      <rPr>
        <b/>
        <sz val="16"/>
        <color rgb="FFFF0000"/>
        <rFont val="Arial"/>
        <family val="2"/>
      </rPr>
      <t>LET OP</t>
    </r>
    <r>
      <rPr>
        <sz val="16"/>
        <color theme="1"/>
        <rFont val="Arial"/>
        <family val="2"/>
      </rPr>
      <t>:</t>
    </r>
  </si>
  <si>
    <t>Aantal mk</t>
  </si>
  <si>
    <t>Aantal jongvee</t>
  </si>
  <si>
    <t>Ha grond in gebruik</t>
  </si>
  <si>
    <t>Gemiddeld ds prod/ha</t>
  </si>
  <si>
    <t>Krachtvoer kg tot. per jaar</t>
  </si>
  <si>
    <t>Krrachtvoerkosten tot</t>
  </si>
  <si>
    <t>Melk-en kalfkoeien</t>
  </si>
  <si>
    <t>kg ds/jr</t>
  </si>
  <si>
    <t>kg /jr</t>
  </si>
  <si>
    <t>Grond: soort</t>
  </si>
  <si>
    <t>Grond: droogtegevoeligehid</t>
  </si>
  <si>
    <t>Grond: GWT</t>
  </si>
  <si>
    <t>Verkaveling</t>
  </si>
  <si>
    <t>Aantal kavels</t>
  </si>
  <si>
    <t>Beweidbare huiskavel</t>
  </si>
  <si>
    <t>Gebruik grond:</t>
  </si>
  <si>
    <t>Ha grond benodigd</t>
  </si>
  <si>
    <t>Benodigde beweidbare huiskavel</t>
  </si>
  <si>
    <t>Gebruik grond</t>
  </si>
  <si>
    <t>mk/ha maximaal</t>
  </si>
  <si>
    <t xml:space="preserve">ha </t>
  </si>
  <si>
    <t xml:space="preserve">ha meer </t>
  </si>
  <si>
    <t>minder krachtvoer/jr</t>
  </si>
  <si>
    <t>meer krachtvoerkosten/jr</t>
  </si>
  <si>
    <t>kg tot /jr</t>
  </si>
  <si>
    <t>kosten/jr</t>
  </si>
  <si>
    <t>Bruto omzet/jr</t>
  </si>
  <si>
    <t>tot € /jr</t>
  </si>
  <si>
    <t>Geleverde kg meetmelk/jr</t>
  </si>
  <si>
    <t>kg mmelk.jr</t>
  </si>
  <si>
    <t>Intensiteit</t>
  </si>
  <si>
    <t>kgmmelk/ha</t>
  </si>
  <si>
    <t>kg mmelk minder</t>
  </si>
  <si>
    <t>kgmmelk/ha minder</t>
  </si>
  <si>
    <t>omzet/jr meer</t>
  </si>
  <si>
    <t>mk meer</t>
  </si>
  <si>
    <t>stuks jv meer</t>
  </si>
  <si>
    <t>Voersaldo</t>
  </si>
  <si>
    <t>meer voersaldo</t>
  </si>
  <si>
    <t>Verschil:</t>
  </si>
  <si>
    <t>kg ds /jr/ha minder</t>
  </si>
  <si>
    <t>melkkoeien per ha beweidbaar opp.</t>
  </si>
  <si>
    <t>Conclusies:</t>
  </si>
  <si>
    <t>Mk/ha  Natuurweide</t>
  </si>
  <si>
    <t>Benodigd fosfaat per melkkoe</t>
  </si>
  <si>
    <t>per koe</t>
  </si>
  <si>
    <t>Krachtvoerkosten / koe / jaar</t>
  </si>
  <si>
    <t>Krachtv.k. / koe / jaar</t>
  </si>
  <si>
    <t>kg mmelk/ha</t>
  </si>
  <si>
    <t>mmelk/ha</t>
  </si>
  <si>
    <t>Stro</t>
  </si>
  <si>
    <t>Zaagsel</t>
  </si>
  <si>
    <t>Reinigingsmiddelen</t>
  </si>
  <si>
    <t>Water</t>
  </si>
  <si>
    <t>Afrastering</t>
  </si>
  <si>
    <t>Afdekking ruwvoeropslag</t>
  </si>
  <si>
    <t>Elektriciteit</t>
  </si>
  <si>
    <t>Gezondheidszorg</t>
  </si>
  <si>
    <t>Inseminatiekosten</t>
  </si>
  <si>
    <t>MPR</t>
  </si>
  <si>
    <t>Scheren</t>
  </si>
  <si>
    <t>Klauwbekappen</t>
  </si>
  <si>
    <t>Per koe</t>
  </si>
  <si>
    <t>Per koe(norm)</t>
  </si>
  <si>
    <t>Jouw bedrijf</t>
  </si>
  <si>
    <t xml:space="preserve">Totaal </t>
  </si>
  <si>
    <t>Saldo/koe/jr</t>
  </si>
  <si>
    <t>VERSCHIL</t>
  </si>
  <si>
    <t>Beweidingsverliezen zijn niet verrekend !</t>
  </si>
  <si>
    <t>Overige Toegerekende Kosten:</t>
  </si>
  <si>
    <t>Krachtvoerkosten per koe/jr</t>
  </si>
  <si>
    <t>meer krachtvoerkosten/jkoe/jr</t>
  </si>
  <si>
    <t>Zaaizaad en pootgoed</t>
  </si>
  <si>
    <t>Bemestings en gewasbesch</t>
  </si>
  <si>
    <t>Bemesting</t>
  </si>
  <si>
    <t>GVE/ha</t>
  </si>
  <si>
    <t>Jongvee&gt;1 jr obv aantal huidig sit.</t>
  </si>
  <si>
    <t>Jongvee&lt; 1jr  obv aantal huidig sit.</t>
  </si>
  <si>
    <t>kg ds</t>
  </si>
  <si>
    <t>Per Bedrijf</t>
  </si>
  <si>
    <t>Per bedrijf</t>
  </si>
  <si>
    <t>Ruwvoer aankoop a € 0,15</t>
  </si>
  <si>
    <t>tot €/jaar</t>
  </si>
  <si>
    <t>neg is tekort; ruwvoer aankopen</t>
  </si>
  <si>
    <t>Ruwvoeraankoop a €0,25</t>
  </si>
  <si>
    <t>tot%/jr</t>
  </si>
  <si>
    <t>meer ruwvoer aankoop</t>
  </si>
  <si>
    <t>neg. is tekort: ruwvoer aankopen: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</si>
</sst>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€&quot;\ * #,##0_ ;_ &quot;€&quot;\ * \-#,##0_ ;_ &quot;€&quot;\ * &quot;-&quot;_ ;_ @_ "/>
    <numFmt numFmtId="164" formatCode="&quot;€&quot;\ #,##0"/>
    <numFmt numFmtId="165" formatCode="&quot;€&quot;\ #,##0.00"/>
    <numFmt numFmtId="166" formatCode="0.0"/>
    <numFmt numFmtId="167" formatCode="#,##0.0"/>
    <numFmt numFmtId="168" formatCode="&quot;€&quot;\ #,##0.000"/>
    <numFmt numFmtId="169" formatCode="#,##0;[Red]#,##0"/>
  </numFmts>
  <fonts count="2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FF0000"/>
      <name val="Arial"/>
      <family val="2"/>
    </font>
    <font>
      <b/>
      <sz val="20"/>
      <color theme="1"/>
      <name val="Arial"/>
      <family val="2"/>
    </font>
    <font>
      <b/>
      <sz val="16"/>
      <color rgb="FFFF0000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/>
    <xf numFmtId="1" fontId="0" fillId="0" borderId="0" xfId="0" applyNumberFormat="1" applyFill="1" applyAlignment="1">
      <alignment horizontal="center"/>
    </xf>
    <xf numFmtId="0" fontId="6" fillId="0" borderId="0" xfId="0" applyFont="1" applyFill="1"/>
    <xf numFmtId="1" fontId="7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8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164" fontId="6" fillId="0" borderId="0" xfId="0" applyNumberFormat="1" applyFont="1" applyFill="1"/>
    <xf numFmtId="4" fontId="0" fillId="0" borderId="0" xfId="0" applyNumberFormat="1" applyFill="1" applyAlignment="1">
      <alignment horizontal="center"/>
    </xf>
    <xf numFmtId="165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 applyFill="1"/>
    <xf numFmtId="1" fontId="0" fillId="0" borderId="0" xfId="0" applyNumberFormat="1" applyFill="1" applyAlignment="1"/>
    <xf numFmtId="3" fontId="0" fillId="0" borderId="0" xfId="0" applyNumberFormat="1" applyFill="1" applyAlignment="1">
      <alignment horizontal="center"/>
    </xf>
    <xf numFmtId="3" fontId="0" fillId="0" borderId="0" xfId="0" applyNumberFormat="1" applyFill="1" applyAlignment="1"/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0" fontId="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/>
    </xf>
    <xf numFmtId="0" fontId="1" fillId="0" borderId="0" xfId="0" applyFont="1"/>
    <xf numFmtId="0" fontId="6" fillId="0" borderId="0" xfId="0" applyFont="1"/>
    <xf numFmtId="0" fontId="0" fillId="0" borderId="0" xfId="0" applyFill="1" applyAlignment="1"/>
    <xf numFmtId="0" fontId="9" fillId="0" borderId="0" xfId="0" applyFont="1" applyFill="1" applyAlignment="1"/>
    <xf numFmtId="0" fontId="0" fillId="0" borderId="0" xfId="0" applyFont="1" applyFill="1" applyAlignment="1"/>
    <xf numFmtId="1" fontId="6" fillId="0" borderId="0" xfId="0" applyNumberFormat="1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164" fontId="0" fillId="3" borderId="0" xfId="0" applyNumberFormat="1" applyFill="1" applyAlignment="1"/>
    <xf numFmtId="0" fontId="1" fillId="3" borderId="0" xfId="0" applyFont="1" applyFill="1" applyAlignment="1"/>
    <xf numFmtId="0" fontId="4" fillId="0" borderId="0" xfId="0" applyFont="1"/>
    <xf numFmtId="0" fontId="3" fillId="0" borderId="0" xfId="0" applyFont="1" applyAlignment="1">
      <alignment horizontal="center"/>
    </xf>
    <xf numFmtId="164" fontId="0" fillId="3" borderId="0" xfId="0" applyNumberFormat="1" applyFill="1"/>
    <xf numFmtId="0" fontId="13" fillId="0" borderId="0" xfId="0" applyFont="1" applyFill="1"/>
    <xf numFmtId="0" fontId="14" fillId="0" borderId="0" xfId="0" applyFont="1" applyFill="1"/>
    <xf numFmtId="0" fontId="0" fillId="0" borderId="0" xfId="0" applyAlignment="1"/>
    <xf numFmtId="164" fontId="4" fillId="5" borderId="0" xfId="0" applyNumberFormat="1" applyFont="1" applyFill="1" applyAlignment="1"/>
    <xf numFmtId="3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164" fontId="4" fillId="5" borderId="0" xfId="0" applyNumberFormat="1" applyFont="1" applyFill="1"/>
    <xf numFmtId="164" fontId="4" fillId="5" borderId="0" xfId="0" applyNumberFormat="1" applyFont="1" applyFill="1" applyAlignment="1">
      <alignment horizontal="center"/>
    </xf>
    <xf numFmtId="0" fontId="0" fillId="5" borderId="0" xfId="0" applyFill="1"/>
    <xf numFmtId="2" fontId="1" fillId="5" borderId="0" xfId="0" applyNumberFormat="1" applyFont="1" applyFill="1"/>
    <xf numFmtId="0" fontId="6" fillId="0" borderId="0" xfId="0" applyFont="1" applyFill="1" applyAlignme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Fill="1" applyAlignment="1">
      <alignment horizontal="left"/>
    </xf>
    <xf numFmtId="166" fontId="1" fillId="0" borderId="0" xfId="0" applyNumberFormat="1" applyFont="1" applyFill="1"/>
    <xf numFmtId="1" fontId="6" fillId="3" borderId="0" xfId="0" applyNumberFormat="1" applyFont="1" applyFill="1" applyAlignment="1">
      <alignment horizontal="center"/>
    </xf>
    <xf numFmtId="166" fontId="6" fillId="3" borderId="0" xfId="0" applyNumberFormat="1" applyFont="1" applyFill="1" applyAlignment="1">
      <alignment horizontal="center"/>
    </xf>
    <xf numFmtId="0" fontId="9" fillId="3" borderId="0" xfId="0" applyFont="1" applyFill="1"/>
    <xf numFmtId="2" fontId="9" fillId="3" borderId="0" xfId="0" applyNumberFormat="1" applyFont="1" applyFill="1"/>
    <xf numFmtId="0" fontId="9" fillId="0" borderId="0" xfId="0" applyFont="1"/>
    <xf numFmtId="164" fontId="9" fillId="3" borderId="0" xfId="0" applyNumberFormat="1" applyFont="1" applyFill="1" applyAlignment="1"/>
    <xf numFmtId="166" fontId="0" fillId="3" borderId="0" xfId="0" applyNumberFormat="1" applyFont="1" applyFill="1"/>
    <xf numFmtId="1" fontId="0" fillId="0" borderId="0" xfId="0" applyNumberFormat="1"/>
    <xf numFmtId="1" fontId="4" fillId="5" borderId="0" xfId="0" applyNumberFormat="1" applyFont="1" applyFill="1"/>
    <xf numFmtId="167" fontId="1" fillId="5" borderId="0" xfId="0" applyNumberFormat="1" applyFont="1" applyFill="1"/>
    <xf numFmtId="165" fontId="0" fillId="4" borderId="0" xfId="0" applyNumberFormat="1" applyFill="1"/>
    <xf numFmtId="1" fontId="4" fillId="5" borderId="0" xfId="0" applyNumberFormat="1" applyFont="1" applyFill="1" applyAlignment="1">
      <alignment horizontal="center"/>
    </xf>
    <xf numFmtId="0" fontId="0" fillId="6" borderId="0" xfId="0" applyFill="1"/>
    <xf numFmtId="0" fontId="7" fillId="6" borderId="0" xfId="0" applyFont="1" applyFill="1"/>
    <xf numFmtId="165" fontId="6" fillId="6" borderId="0" xfId="0" applyNumberFormat="1" applyFont="1" applyFill="1"/>
    <xf numFmtId="165" fontId="0" fillId="6" borderId="0" xfId="0" applyNumberFormat="1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3" fillId="6" borderId="0" xfId="0" applyFont="1" applyFill="1"/>
    <xf numFmtId="0" fontId="5" fillId="6" borderId="0" xfId="0" applyFont="1" applyFill="1"/>
    <xf numFmtId="0" fontId="8" fillId="6" borderId="0" xfId="0" applyFont="1" applyFill="1"/>
    <xf numFmtId="2" fontId="6" fillId="0" borderId="0" xfId="0" applyNumberFormat="1" applyFont="1" applyFill="1" applyAlignment="1"/>
    <xf numFmtId="0" fontId="9" fillId="0" borderId="0" xfId="0" applyFont="1" applyFill="1"/>
    <xf numFmtId="164" fontId="9" fillId="0" borderId="0" xfId="0" applyNumberFormat="1" applyFont="1" applyFill="1"/>
    <xf numFmtId="0" fontId="6" fillId="0" borderId="0" xfId="0" applyFont="1" applyAlignment="1">
      <alignment horizontal="right"/>
    </xf>
    <xf numFmtId="0" fontId="6" fillId="5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/>
    <xf numFmtId="0" fontId="5" fillId="0" borderId="0" xfId="0" applyFont="1"/>
    <xf numFmtId="0" fontId="19" fillId="0" borderId="0" xfId="0" applyFont="1" applyFill="1" applyAlignment="1">
      <alignment horizontal="left"/>
    </xf>
    <xf numFmtId="0" fontId="13" fillId="0" borderId="0" xfId="0" applyFont="1"/>
    <xf numFmtId="166" fontId="1" fillId="4" borderId="0" xfId="0" applyNumberFormat="1" applyFont="1" applyFill="1" applyAlignment="1">
      <alignment horizontal="center"/>
    </xf>
    <xf numFmtId="166" fontId="1" fillId="3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20" fillId="0" borderId="0" xfId="0" applyFont="1"/>
    <xf numFmtId="164" fontId="5" fillId="5" borderId="0" xfId="0" applyNumberFormat="1" applyFont="1" applyFill="1"/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0" fillId="6" borderId="0" xfId="0" applyFont="1" applyFill="1"/>
    <xf numFmtId="1" fontId="0" fillId="3" borderId="0" xfId="0" applyNumberFormat="1" applyFill="1" applyAlignment="1">
      <alignment horizontal="center"/>
    </xf>
    <xf numFmtId="164" fontId="1" fillId="3" borderId="0" xfId="0" applyNumberFormat="1" applyFont="1" applyFill="1"/>
    <xf numFmtId="164" fontId="6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19" fillId="0" borderId="0" xfId="0" applyFont="1"/>
    <xf numFmtId="165" fontId="9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7" fontId="6" fillId="3" borderId="0" xfId="0" applyNumberFormat="1" applyFont="1" applyFill="1" applyAlignment="1">
      <alignment horizontal="center"/>
    </xf>
    <xf numFmtId="0" fontId="10" fillId="0" borderId="0" xfId="0" applyFont="1"/>
    <xf numFmtId="164" fontId="21" fillId="5" borderId="0" xfId="0" applyNumberFormat="1" applyFont="1" applyFill="1"/>
    <xf numFmtId="168" fontId="9" fillId="3" borderId="0" xfId="0" applyNumberFormat="1" applyFont="1" applyFill="1"/>
    <xf numFmtId="168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right"/>
    </xf>
    <xf numFmtId="166" fontId="0" fillId="3" borderId="0" xfId="0" applyNumberFormat="1" applyFill="1"/>
    <xf numFmtId="166" fontId="9" fillId="3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4" fontId="4" fillId="3" borderId="0" xfId="0" applyNumberFormat="1" applyFont="1" applyFill="1"/>
    <xf numFmtId="164" fontId="19" fillId="0" borderId="0" xfId="0" applyNumberFormat="1" applyFont="1" applyFill="1"/>
    <xf numFmtId="0" fontId="19" fillId="0" borderId="0" xfId="0" applyFont="1" applyFill="1"/>
    <xf numFmtId="164" fontId="22" fillId="5" borderId="0" xfId="0" applyNumberFormat="1" applyFont="1" applyFill="1" applyAlignment="1">
      <alignment horizontal="center"/>
    </xf>
    <xf numFmtId="164" fontId="19" fillId="5" borderId="0" xfId="0" applyNumberFormat="1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23" fillId="0" borderId="0" xfId="0" applyNumberFormat="1" applyFont="1" applyFill="1"/>
    <xf numFmtId="2" fontId="1" fillId="0" borderId="0" xfId="0" applyNumberFormat="1" applyFont="1" applyFill="1"/>
    <xf numFmtId="42" fontId="0" fillId="0" borderId="0" xfId="0" applyNumberFormat="1" applyFill="1"/>
    <xf numFmtId="0" fontId="6" fillId="3" borderId="0" xfId="0" applyFont="1" applyFill="1" applyAlignment="1">
      <alignment horizontal="center"/>
    </xf>
    <xf numFmtId="42" fontId="1" fillId="3" borderId="0" xfId="0" applyNumberFormat="1" applyFont="1" applyFill="1" applyAlignment="1">
      <alignment vertical="center"/>
    </xf>
    <xf numFmtId="169" fontId="4" fillId="5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26</xdr:row>
      <xdr:rowOff>0</xdr:rowOff>
    </xdr:from>
    <xdr:to>
      <xdr:col>0</xdr:col>
      <xdr:colOff>1402080</xdr:colOff>
      <xdr:row>49</xdr:row>
      <xdr:rowOff>140463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D02DDB1-936E-48A5-89B9-622D1F88E5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88570"/>
        <a:stretch/>
      </xdr:blipFill>
      <xdr:spPr>
        <a:xfrm>
          <a:off x="1" y="4610100"/>
          <a:ext cx="1402079" cy="4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883920</xdr:colOff>
      <xdr:row>29</xdr:row>
      <xdr:rowOff>45720</xdr:rowOff>
    </xdr:from>
    <xdr:to>
      <xdr:col>0</xdr:col>
      <xdr:colOff>1502968</xdr:colOff>
      <xdr:row>49</xdr:row>
      <xdr:rowOff>53340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2669252-6D1A-4A78-81B0-BA54D1008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20" y="5158740"/>
          <a:ext cx="619048" cy="3421380"/>
        </a:xfrm>
        <a:prstGeom prst="rect">
          <a:avLst/>
        </a:prstGeom>
      </xdr:spPr>
    </xdr:pic>
    <xdr:clientData/>
  </xdr:twoCellAnchor>
  <xdr:twoCellAnchor editAs="oneCell">
    <xdr:from>
      <xdr:col>4</xdr:col>
      <xdr:colOff>936171</xdr:colOff>
      <xdr:row>0</xdr:row>
      <xdr:rowOff>108201</xdr:rowOff>
    </xdr:from>
    <xdr:to>
      <xdr:col>5</xdr:col>
      <xdr:colOff>315686</xdr:colOff>
      <xdr:row>2</xdr:row>
      <xdr:rowOff>137861</xdr:rowOff>
    </xdr:to>
    <xdr:pic>
      <xdr:nvPicPr>
        <xdr:cNvPr id="7" name="Afbeelding 6" descr="Welkom - De website van jeeigenklavertje4!">
          <a:extLst>
            <a:ext uri="{FF2B5EF4-FFF2-40B4-BE49-F238E27FC236}">
              <a16:creationId xmlns:a16="http://schemas.microsoft.com/office/drawing/2014/main" id="{B4106DE1-1267-4CBB-8BA8-79461ED6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5" y="108201"/>
          <a:ext cx="522515" cy="508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2"/>
  <sheetViews>
    <sheetView tabSelected="1" topLeftCell="A70" zoomScale="70" zoomScaleNormal="70" workbookViewId="0">
      <selection activeCell="S134" sqref="S134"/>
    </sheetView>
  </sheetViews>
  <sheetFormatPr defaultRowHeight="13.2" x14ac:dyDescent="0.25"/>
  <cols>
    <col min="1" max="1" width="25.77734375" customWidth="1"/>
    <col min="2" max="2" width="20.5546875" bestFit="1" customWidth="1"/>
    <col min="4" max="4" width="16.77734375" bestFit="1" customWidth="1"/>
    <col min="5" max="6" width="16.6640625" bestFit="1" customWidth="1"/>
    <col min="7" max="7" width="19.5546875" bestFit="1" customWidth="1"/>
    <col min="9" max="9" width="3.77734375" customWidth="1"/>
    <col min="10" max="10" width="10.77734375" customWidth="1"/>
    <col min="11" max="11" width="3.77734375" customWidth="1"/>
    <col min="12" max="12" width="22.77734375" customWidth="1"/>
    <col min="13" max="13" width="14.77734375" customWidth="1"/>
    <col min="15" max="15" width="16.77734375" bestFit="1" customWidth="1"/>
    <col min="16" max="16" width="11.77734375" bestFit="1" customWidth="1"/>
    <col min="17" max="17" width="19" bestFit="1" customWidth="1"/>
    <col min="19" max="19" width="12.77734375" customWidth="1"/>
    <col min="20" max="20" width="12.21875" bestFit="1" customWidth="1"/>
    <col min="21" max="21" width="9.88671875" bestFit="1" customWidth="1"/>
    <col min="22" max="22" width="11" bestFit="1" customWidth="1"/>
  </cols>
  <sheetData>
    <row r="1" spans="1:2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2" ht="24.6" x14ac:dyDescent="0.4">
      <c r="A2" s="106" t="s">
        <v>51</v>
      </c>
      <c r="B2" s="6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2" ht="21" x14ac:dyDescent="0.4">
      <c r="A4" s="7"/>
      <c r="B4" s="62" t="s">
        <v>77</v>
      </c>
      <c r="C4" s="54"/>
      <c r="D4" s="6" t="s">
        <v>7</v>
      </c>
      <c r="E4" s="6"/>
      <c r="F4" s="2"/>
      <c r="G4" s="6" t="s">
        <v>8</v>
      </c>
      <c r="H4" s="6"/>
      <c r="I4" s="6"/>
      <c r="J4" s="6"/>
      <c r="K4" s="6"/>
      <c r="L4" s="6"/>
      <c r="M4" s="70"/>
      <c r="N4" t="s">
        <v>56</v>
      </c>
      <c r="O4" s="6"/>
      <c r="P4" s="6"/>
    </row>
    <row r="5" spans="1:22" ht="17.399999999999999" x14ac:dyDescent="0.3">
      <c r="A5" s="7"/>
      <c r="B5" s="6"/>
      <c r="C5" s="6" t="s">
        <v>57</v>
      </c>
      <c r="D5" s="6"/>
      <c r="E5" s="6"/>
      <c r="F5" s="6"/>
      <c r="G5" s="6"/>
      <c r="H5" s="6"/>
      <c r="I5" s="6"/>
      <c r="J5" s="6"/>
      <c r="K5" s="6"/>
      <c r="L5" s="6"/>
      <c r="M5" s="6"/>
      <c r="N5" s="15"/>
      <c r="O5" s="6"/>
      <c r="P5" s="6"/>
    </row>
    <row r="6" spans="1:22" ht="17.399999999999999" x14ac:dyDescent="0.3">
      <c r="A6" s="9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9"/>
      <c r="O6" s="89"/>
      <c r="P6" s="89"/>
      <c r="Q6" s="89"/>
      <c r="R6" s="89"/>
      <c r="S6" s="89"/>
      <c r="T6" s="89"/>
      <c r="U6" s="89"/>
      <c r="V6" s="89"/>
    </row>
    <row r="7" spans="1:22" ht="24.6" x14ac:dyDescent="0.4">
      <c r="A7" s="106" t="s">
        <v>9</v>
      </c>
      <c r="B7" s="6"/>
      <c r="C7" s="89"/>
      <c r="D7" s="6"/>
      <c r="E7" s="6"/>
      <c r="F7" s="6"/>
      <c r="G7" s="6"/>
      <c r="H7" s="6"/>
      <c r="I7" s="6"/>
      <c r="J7" s="6"/>
      <c r="K7" s="89"/>
      <c r="L7" s="106" t="s">
        <v>62</v>
      </c>
      <c r="M7" s="6"/>
      <c r="N7" s="99"/>
      <c r="O7" s="6"/>
      <c r="P7" s="6"/>
    </row>
    <row r="8" spans="1:22" x14ac:dyDescent="0.25">
      <c r="A8" s="89"/>
      <c r="B8" s="89"/>
      <c r="C8" s="89"/>
      <c r="D8" s="6"/>
      <c r="E8" s="6"/>
      <c r="F8" s="6"/>
      <c r="G8" s="6"/>
      <c r="H8" s="6"/>
      <c r="I8" s="6"/>
      <c r="J8" s="6"/>
      <c r="K8" s="89"/>
      <c r="L8" s="89"/>
      <c r="M8" s="89"/>
      <c r="N8" s="89"/>
      <c r="O8" s="6"/>
      <c r="P8" s="6"/>
    </row>
    <row r="9" spans="1:22" ht="17.399999999999999" x14ac:dyDescent="0.3">
      <c r="A9" s="7" t="s">
        <v>15</v>
      </c>
      <c r="B9" s="43" t="s">
        <v>19</v>
      </c>
      <c r="C9" s="6"/>
      <c r="D9" s="6"/>
      <c r="E9" s="6"/>
      <c r="F9" s="6"/>
      <c r="G9" s="6"/>
      <c r="H9" s="6"/>
      <c r="I9" s="6"/>
      <c r="J9" s="6"/>
      <c r="K9" s="89"/>
      <c r="L9" s="6"/>
      <c r="M9" s="6"/>
      <c r="N9" s="6"/>
      <c r="P9" s="6"/>
    </row>
    <row r="10" spans="1:22" ht="17.399999999999999" x14ac:dyDescent="0.3">
      <c r="A10" s="7"/>
      <c r="B10" s="43"/>
      <c r="C10" s="6"/>
      <c r="D10" s="6"/>
      <c r="E10" s="6"/>
      <c r="F10" s="6"/>
      <c r="G10" s="6"/>
      <c r="H10" s="6"/>
      <c r="I10" s="6"/>
      <c r="J10" s="6"/>
      <c r="K10" s="89"/>
      <c r="L10" s="6"/>
      <c r="M10" s="6"/>
      <c r="N10" s="3"/>
      <c r="O10" s="6"/>
      <c r="P10" s="6"/>
    </row>
    <row r="11" spans="1:22" ht="15.6" x14ac:dyDescent="0.3">
      <c r="A11" s="12" t="s">
        <v>14</v>
      </c>
      <c r="B11" s="51"/>
      <c r="C11" s="32" t="s">
        <v>1</v>
      </c>
      <c r="D11" s="9" t="s">
        <v>61</v>
      </c>
      <c r="E11" s="104">
        <f>(0.337+(0.116*B12)+(0.06*B13))*B11</f>
        <v>0</v>
      </c>
      <c r="F11" s="33" t="s">
        <v>5</v>
      </c>
      <c r="G11" s="56">
        <f>(B11*((B13/100)*B15))+(B11*((B12*B15*0.5)/100))+(B11*((B14*B15)/1000))</f>
        <v>0</v>
      </c>
      <c r="H11" s="6"/>
      <c r="I11" s="6"/>
      <c r="J11" s="6"/>
      <c r="K11" s="89"/>
      <c r="L11" s="12" t="s">
        <v>65</v>
      </c>
      <c r="M11" s="100" t="s">
        <v>63</v>
      </c>
      <c r="N11" s="55"/>
      <c r="O11" s="101" t="s">
        <v>2</v>
      </c>
      <c r="P11" s="12" t="s">
        <v>14</v>
      </c>
      <c r="R11" s="79" t="e">
        <f>N22*N21</f>
        <v>#DIV/0!</v>
      </c>
      <c r="S11" s="103" t="s">
        <v>61</v>
      </c>
      <c r="T11" s="88" t="e">
        <f>(0.337+(0.116*R12)+(0.06*R13))*R11</f>
        <v>#DIV/0!</v>
      </c>
      <c r="U11" s="36" t="s">
        <v>5</v>
      </c>
      <c r="V11" s="82" t="e">
        <f>(R11*((R13/100)*R15))+(R11*((R12*R15*0.5)/100))+(R11*((R14*R15)/1000))</f>
        <v>#DIV/0!</v>
      </c>
    </row>
    <row r="12" spans="1:22" ht="13.8" x14ac:dyDescent="0.25">
      <c r="A12" s="35" t="s">
        <v>10</v>
      </c>
      <c r="B12" s="51"/>
      <c r="C12" s="34" t="s">
        <v>2</v>
      </c>
      <c r="D12" s="6"/>
      <c r="E12" s="6"/>
      <c r="F12" s="33" t="s">
        <v>66</v>
      </c>
      <c r="G12" s="56">
        <f>B21*B16</f>
        <v>0</v>
      </c>
      <c r="H12" s="6"/>
      <c r="I12" s="6"/>
      <c r="J12" s="6"/>
      <c r="K12" s="89"/>
      <c r="L12" s="101"/>
      <c r="M12" s="72" t="s">
        <v>10</v>
      </c>
      <c r="N12" s="55"/>
      <c r="O12" s="101" t="s">
        <v>2</v>
      </c>
      <c r="P12" s="35" t="s">
        <v>10</v>
      </c>
      <c r="R12" s="79">
        <f t="shared" ref="R12:R14" si="0">((100-N12)/100)*B12</f>
        <v>0</v>
      </c>
      <c r="T12" s="1"/>
      <c r="U12" s="36" t="s">
        <v>66</v>
      </c>
      <c r="V12" s="60" t="e">
        <f>R16*N21</f>
        <v>#DIV/0!</v>
      </c>
    </row>
    <row r="13" spans="1:22" ht="13.8" x14ac:dyDescent="0.25">
      <c r="A13" s="35" t="s">
        <v>11</v>
      </c>
      <c r="B13" s="51"/>
      <c r="C13" s="34" t="s">
        <v>2</v>
      </c>
      <c r="D13" s="4"/>
      <c r="E13" s="4"/>
      <c r="F13" s="33"/>
      <c r="G13" s="57"/>
      <c r="H13" s="10"/>
      <c r="I13" s="10"/>
      <c r="J13" s="10"/>
      <c r="K13" s="90"/>
      <c r="L13" s="16"/>
      <c r="M13" s="72" t="s">
        <v>11</v>
      </c>
      <c r="N13" s="55"/>
      <c r="O13" s="101" t="s">
        <v>2</v>
      </c>
      <c r="P13" s="35" t="s">
        <v>11</v>
      </c>
      <c r="Q13" s="6"/>
      <c r="R13" s="80">
        <f t="shared" si="0"/>
        <v>0</v>
      </c>
      <c r="T13" s="1"/>
      <c r="U13" s="36"/>
      <c r="V13" s="74"/>
    </row>
    <row r="14" spans="1:22" ht="15.6" x14ac:dyDescent="0.3">
      <c r="A14" s="37" t="s">
        <v>13</v>
      </c>
      <c r="B14" s="51"/>
      <c r="C14" s="32" t="s">
        <v>2</v>
      </c>
      <c r="D14" s="3"/>
      <c r="E14" s="3"/>
      <c r="F14" s="33" t="s">
        <v>4</v>
      </c>
      <c r="G14" s="64">
        <f>G11+G12</f>
        <v>0</v>
      </c>
      <c r="H14" s="9"/>
      <c r="I14" s="6"/>
      <c r="J14" s="6"/>
      <c r="K14" s="89"/>
      <c r="L14" s="45"/>
      <c r="M14" s="72" t="s">
        <v>64</v>
      </c>
      <c r="N14" s="55"/>
      <c r="O14" s="101" t="s">
        <v>2</v>
      </c>
      <c r="P14" s="37" t="s">
        <v>13</v>
      </c>
      <c r="Q14" s="6"/>
      <c r="R14" s="79">
        <f t="shared" si="0"/>
        <v>0</v>
      </c>
      <c r="T14" s="1"/>
      <c r="U14" s="36" t="s">
        <v>4</v>
      </c>
      <c r="V14" s="68" t="e">
        <f>V11+V12</f>
        <v>#DIV/0!</v>
      </c>
    </row>
    <row r="15" spans="1:22" ht="13.8" x14ac:dyDescent="0.25">
      <c r="A15" s="35" t="s">
        <v>12</v>
      </c>
      <c r="B15" s="52"/>
      <c r="C15" s="40" t="s">
        <v>18</v>
      </c>
      <c r="D15" s="16"/>
      <c r="E15" s="16"/>
      <c r="F15" s="41"/>
      <c r="G15" s="17"/>
      <c r="H15" s="18"/>
      <c r="I15" s="18"/>
      <c r="J15" s="18"/>
      <c r="K15" s="91"/>
      <c r="L15" s="19"/>
      <c r="M15" s="72"/>
      <c r="O15" s="101"/>
      <c r="P15" s="35" t="s">
        <v>12</v>
      </c>
      <c r="Q15" s="6"/>
      <c r="R15" s="135"/>
      <c r="S15" s="105"/>
      <c r="T15" s="1"/>
    </row>
    <row r="16" spans="1:22" ht="13.8" x14ac:dyDescent="0.25">
      <c r="A16" s="35" t="s">
        <v>16</v>
      </c>
      <c r="B16" s="53"/>
      <c r="C16" s="38" t="s">
        <v>17</v>
      </c>
      <c r="D16" s="3"/>
      <c r="E16" s="3"/>
      <c r="F16" s="42" t="s">
        <v>123</v>
      </c>
      <c r="G16" s="121" t="e">
        <f>G14/B21</f>
        <v>#DIV/0!</v>
      </c>
      <c r="H16" s="6"/>
      <c r="I16" s="6"/>
      <c r="J16" s="6"/>
      <c r="K16" s="89"/>
      <c r="L16" s="101"/>
      <c r="M16" s="72"/>
      <c r="N16" s="45" t="s">
        <v>67</v>
      </c>
      <c r="O16" s="101"/>
      <c r="P16" s="35" t="s">
        <v>16</v>
      </c>
      <c r="Q16" s="6"/>
      <c r="R16" s="136"/>
      <c r="T16" s="1"/>
      <c r="U16" s="36" t="s">
        <v>123</v>
      </c>
      <c r="V16" s="125" t="e">
        <f>V14/N21</f>
        <v>#DIV/0!</v>
      </c>
    </row>
    <row r="17" spans="1:19" ht="15.6" x14ac:dyDescent="0.3">
      <c r="A17" s="128" t="s">
        <v>108</v>
      </c>
      <c r="B17" s="124" t="e">
        <f>B99</f>
        <v>#DIV/0!</v>
      </c>
      <c r="C17" s="32" t="s">
        <v>126</v>
      </c>
      <c r="D17" s="20"/>
      <c r="E17" s="3"/>
      <c r="F17" s="11"/>
      <c r="G17" s="11"/>
      <c r="H17" s="21"/>
      <c r="I17" s="21"/>
      <c r="J17" s="21"/>
      <c r="K17" s="92"/>
      <c r="L17" s="102"/>
      <c r="M17" s="101"/>
      <c r="N17" s="45"/>
      <c r="O17" s="101"/>
      <c r="P17" s="128" t="s">
        <v>108</v>
      </c>
      <c r="Q17" s="3"/>
      <c r="R17" s="142" t="e">
        <f>M99</f>
        <v>#DIV/0!</v>
      </c>
      <c r="S17" s="129" t="s">
        <v>127</v>
      </c>
    </row>
    <row r="18" spans="1:19" ht="15.6" x14ac:dyDescent="0.3">
      <c r="A18" s="128" t="s">
        <v>108</v>
      </c>
      <c r="B18" s="144" t="e">
        <f>(B21+(B23*0.3)+(B24*0.7))/B69</f>
        <v>#DIV/0!</v>
      </c>
      <c r="C18" s="75" t="s">
        <v>153</v>
      </c>
      <c r="D18" s="20"/>
      <c r="E18" s="3"/>
      <c r="F18" s="11"/>
      <c r="G18" s="11"/>
      <c r="H18" s="21"/>
      <c r="I18" s="21"/>
      <c r="J18" s="21"/>
      <c r="K18" s="92"/>
      <c r="L18" s="6"/>
      <c r="M18" s="6"/>
      <c r="N18" s="3"/>
      <c r="O18" s="6"/>
      <c r="P18" s="128" t="s">
        <v>108</v>
      </c>
      <c r="Q18" s="112"/>
      <c r="R18" s="143" t="e">
        <f>((N21+(N23*0.3)+(N24*0.7))/M69)</f>
        <v>#DIV/0!</v>
      </c>
      <c r="S18" s="75" t="s">
        <v>153</v>
      </c>
    </row>
    <row r="19" spans="1:19" ht="22.8" x14ac:dyDescent="0.4">
      <c r="A19" s="108" t="s">
        <v>20</v>
      </c>
      <c r="B19" s="44" t="s">
        <v>21</v>
      </c>
      <c r="C19" s="38"/>
      <c r="D19" s="20"/>
      <c r="E19" s="3"/>
      <c r="F19" s="11"/>
      <c r="G19" s="11"/>
      <c r="H19" s="21"/>
      <c r="I19" s="21"/>
      <c r="J19" s="21"/>
      <c r="K19" s="92"/>
      <c r="L19" s="49" t="s">
        <v>20</v>
      </c>
      <c r="M19" s="6"/>
      <c r="N19" s="3"/>
      <c r="O19" s="6"/>
      <c r="P19" s="6"/>
      <c r="Q19" s="6"/>
    </row>
    <row r="20" spans="1:19" x14ac:dyDescent="0.25">
      <c r="A20" s="32"/>
      <c r="B20" s="6"/>
      <c r="C20" s="38"/>
      <c r="D20" s="3"/>
      <c r="E20" s="3"/>
      <c r="F20" s="11"/>
      <c r="G20" s="11"/>
      <c r="H20" s="6"/>
      <c r="I20" s="6"/>
      <c r="J20" s="6"/>
      <c r="K20" s="89"/>
      <c r="L20" s="6"/>
      <c r="M20" s="6"/>
      <c r="N20" s="6"/>
      <c r="O20" s="6"/>
      <c r="P20" s="6"/>
      <c r="Q20" s="6"/>
    </row>
    <row r="21" spans="1:19" ht="13.8" x14ac:dyDescent="0.25">
      <c r="A21" s="32" t="s">
        <v>84</v>
      </c>
      <c r="B21" s="51"/>
      <c r="C21" s="39" t="s">
        <v>25</v>
      </c>
      <c r="D21" s="46" t="s">
        <v>6</v>
      </c>
      <c r="E21" s="114"/>
      <c r="F21" s="47" t="s">
        <v>26</v>
      </c>
      <c r="G21" s="11" t="s">
        <v>28</v>
      </c>
      <c r="H21" s="6"/>
      <c r="I21" s="6"/>
      <c r="J21" s="6"/>
      <c r="K21" s="89"/>
      <c r="L21" s="46" t="s">
        <v>22</v>
      </c>
      <c r="M21" s="101"/>
      <c r="N21" s="77" t="e">
        <f>E34/N25</f>
        <v>#DIV/0!</v>
      </c>
      <c r="O21" s="75" t="s">
        <v>25</v>
      </c>
      <c r="P21" s="6"/>
      <c r="Q21" s="6"/>
    </row>
    <row r="22" spans="1:19" ht="15.6" x14ac:dyDescent="0.3">
      <c r="A22" t="s">
        <v>27</v>
      </c>
      <c r="B22" s="120" t="e">
        <f>B11/B21</f>
        <v>#DIV/0!</v>
      </c>
      <c r="C22" t="s">
        <v>1</v>
      </c>
      <c r="G22" s="11"/>
      <c r="H22" s="6"/>
      <c r="I22" s="6"/>
      <c r="J22" s="6"/>
      <c r="K22" s="89"/>
      <c r="L22" s="81" t="s">
        <v>27</v>
      </c>
      <c r="M22" s="101"/>
      <c r="N22" s="77" t="e">
        <f>B22*((100-N11)/100)</f>
        <v>#DIV/0!</v>
      </c>
      <c r="O22" s="75" t="s">
        <v>1</v>
      </c>
      <c r="P22" s="6" t="s">
        <v>6</v>
      </c>
      <c r="Q22" s="115"/>
    </row>
    <row r="23" spans="1:19" ht="13.8" x14ac:dyDescent="0.25">
      <c r="A23" s="32" t="s">
        <v>23</v>
      </c>
      <c r="B23" s="51"/>
      <c r="C23" s="39" t="s">
        <v>25</v>
      </c>
      <c r="D23" s="46" t="s">
        <v>6</v>
      </c>
      <c r="E23" s="48">
        <v>9.6</v>
      </c>
      <c r="F23" s="47" t="s">
        <v>26</v>
      </c>
      <c r="G23" s="5" t="s">
        <v>69</v>
      </c>
      <c r="H23" s="83" t="e">
        <f>(B23/B21)*100</f>
        <v>#DIV/0!</v>
      </c>
      <c r="I23" s="9"/>
      <c r="J23" s="9"/>
      <c r="K23" s="93"/>
      <c r="L23" s="46" t="s">
        <v>155</v>
      </c>
      <c r="M23" s="16"/>
      <c r="N23" s="77" t="e">
        <f>N21*H23/100</f>
        <v>#DIV/0!</v>
      </c>
      <c r="O23" s="75" t="s">
        <v>25</v>
      </c>
      <c r="P23" s="5"/>
      <c r="Q23" s="6"/>
    </row>
    <row r="24" spans="1:19" ht="13.8" x14ac:dyDescent="0.25">
      <c r="A24" s="32" t="s">
        <v>24</v>
      </c>
      <c r="B24" s="51"/>
      <c r="C24" s="39" t="s">
        <v>25</v>
      </c>
      <c r="D24" s="46" t="s">
        <v>6</v>
      </c>
      <c r="E24" s="48">
        <v>21.9</v>
      </c>
      <c r="F24" s="47" t="s">
        <v>26</v>
      </c>
      <c r="G24" s="5" t="s">
        <v>68</v>
      </c>
      <c r="H24" s="83" t="e">
        <f>(B24/B21)*100</f>
        <v>#DIV/0!</v>
      </c>
      <c r="I24" s="9"/>
      <c r="J24" s="9"/>
      <c r="K24" s="93"/>
      <c r="L24" s="46" t="s">
        <v>154</v>
      </c>
      <c r="M24" s="16"/>
      <c r="N24" s="77" t="e">
        <f>H24/100*N21</f>
        <v>#DIV/0!</v>
      </c>
      <c r="O24" s="75" t="s">
        <v>25</v>
      </c>
      <c r="P24" s="5"/>
      <c r="Q24" s="6"/>
    </row>
    <row r="25" spans="1:19" ht="13.8" x14ac:dyDescent="0.25">
      <c r="A25" s="33" t="s">
        <v>122</v>
      </c>
      <c r="B25" s="111" t="e">
        <f>(H23*E23/100)+(H24*E24/100)+E21</f>
        <v>#DIV/0!</v>
      </c>
      <c r="C25" s="75" t="s">
        <v>0</v>
      </c>
      <c r="D25" s="46"/>
      <c r="E25" s="45"/>
      <c r="F25" s="47"/>
      <c r="G25" s="5"/>
      <c r="H25" s="76"/>
      <c r="I25" s="9"/>
      <c r="J25" s="9"/>
      <c r="K25" s="93"/>
      <c r="L25" s="35" t="s">
        <v>122</v>
      </c>
      <c r="M25" s="16"/>
      <c r="N25" s="78" t="e">
        <f>(H23/100*E23)+(H24/100*E24)+Q22</f>
        <v>#DIV/0!</v>
      </c>
      <c r="O25" s="75"/>
      <c r="P25" s="5"/>
      <c r="Q25" s="6"/>
    </row>
    <row r="26" spans="1:19" ht="13.8" x14ac:dyDescent="0.25">
      <c r="A26" s="9"/>
      <c r="B26" s="6"/>
      <c r="C26" s="11"/>
      <c r="D26" s="3"/>
      <c r="E26" s="23"/>
      <c r="F26" s="3"/>
      <c r="G26" s="3"/>
      <c r="H26" s="6"/>
      <c r="I26" s="6"/>
      <c r="J26" s="6"/>
      <c r="K26" s="89"/>
      <c r="L26" s="45"/>
      <c r="M26" s="47"/>
      <c r="N26" s="11"/>
      <c r="O26" s="23"/>
      <c r="P26" s="6"/>
      <c r="Q26" s="6"/>
    </row>
    <row r="27" spans="1:19" ht="13.8" x14ac:dyDescent="0.25">
      <c r="A27" s="9"/>
      <c r="C27" s="11"/>
      <c r="D27" s="3"/>
      <c r="E27" s="4"/>
      <c r="F27" s="3"/>
      <c r="G27" s="3"/>
      <c r="H27" s="6"/>
      <c r="I27" s="6"/>
      <c r="J27" s="6"/>
      <c r="K27" s="89"/>
      <c r="L27" s="45"/>
      <c r="M27" s="45"/>
      <c r="N27" s="11"/>
      <c r="O27" s="4"/>
      <c r="P27" s="6"/>
      <c r="Q27" s="6"/>
    </row>
    <row r="28" spans="1:19" ht="13.8" x14ac:dyDescent="0.25">
      <c r="A28" s="9"/>
      <c r="B28" s="6"/>
      <c r="C28" s="11"/>
      <c r="D28" s="3"/>
      <c r="E28" s="23"/>
      <c r="F28" s="3"/>
      <c r="G28" s="24"/>
      <c r="H28" s="6"/>
      <c r="I28" s="6"/>
      <c r="J28" s="6"/>
      <c r="K28" s="89"/>
      <c r="L28" s="45"/>
      <c r="M28" s="47"/>
      <c r="N28" s="11"/>
      <c r="O28" s="23"/>
      <c r="P28" s="25"/>
      <c r="Q28" s="6"/>
    </row>
    <row r="29" spans="1:19" x14ac:dyDescent="0.25">
      <c r="A29" s="9"/>
      <c r="B29" s="6"/>
      <c r="C29" s="11"/>
      <c r="D29" s="3"/>
      <c r="E29" s="4"/>
      <c r="F29" s="3"/>
      <c r="G29" s="3"/>
      <c r="H29" s="6"/>
      <c r="I29" s="6"/>
      <c r="J29" s="6"/>
      <c r="K29" s="89"/>
      <c r="L29" s="3"/>
      <c r="M29" s="3"/>
      <c r="N29" s="11"/>
      <c r="O29" s="23"/>
      <c r="P29" s="9"/>
      <c r="Q29" s="6"/>
    </row>
    <row r="30" spans="1:19" x14ac:dyDescent="0.25">
      <c r="A30" s="9"/>
      <c r="B30" s="6"/>
      <c r="C30" s="11"/>
      <c r="D30" s="3"/>
      <c r="E30" s="23"/>
      <c r="F30" s="3"/>
      <c r="G30" s="24"/>
      <c r="H30" s="6"/>
      <c r="I30" s="6"/>
      <c r="J30" s="6"/>
      <c r="K30" s="89"/>
      <c r="L30" s="3"/>
      <c r="M30" s="11"/>
      <c r="N30" s="11"/>
      <c r="O30" s="23"/>
      <c r="P30" s="25"/>
      <c r="Q30" s="6"/>
    </row>
    <row r="31" spans="1:19" x14ac:dyDescent="0.25">
      <c r="A31" s="6"/>
      <c r="C31" s="6"/>
      <c r="D31" s="6"/>
      <c r="E31" s="6"/>
      <c r="F31" s="6"/>
      <c r="G31" s="6"/>
      <c r="H31" s="6"/>
      <c r="I31" s="6"/>
      <c r="J31" s="6"/>
      <c r="K31" s="89"/>
      <c r="L31" s="6"/>
      <c r="M31" s="6"/>
      <c r="N31" s="6"/>
      <c r="O31" s="6"/>
      <c r="P31" s="6"/>
      <c r="Q31" s="6"/>
    </row>
    <row r="32" spans="1:19" ht="15.6" x14ac:dyDescent="0.3">
      <c r="A32" s="6"/>
      <c r="B32" s="9" t="s">
        <v>58</v>
      </c>
      <c r="C32" s="8"/>
      <c r="D32" s="9"/>
      <c r="E32" s="5"/>
      <c r="F32" s="13"/>
      <c r="G32" s="5"/>
      <c r="H32" s="4"/>
      <c r="I32" s="4"/>
      <c r="J32" s="4"/>
      <c r="K32" s="94"/>
      <c r="L32" s="9"/>
      <c r="M32" s="6"/>
      <c r="N32" s="6"/>
      <c r="O32" s="6"/>
      <c r="P32" s="6"/>
      <c r="Q32" s="6"/>
    </row>
    <row r="33" spans="1:17" x14ac:dyDescent="0.25">
      <c r="A33" s="6"/>
      <c r="C33" s="5"/>
      <c r="D33" s="9"/>
      <c r="E33" s="5"/>
      <c r="F33" s="13"/>
      <c r="G33" s="5"/>
      <c r="H33" s="4"/>
      <c r="I33" s="4"/>
      <c r="J33" s="4"/>
      <c r="K33" s="94"/>
      <c r="L33" s="9"/>
      <c r="M33" s="10"/>
      <c r="N33" s="4"/>
      <c r="O33" s="6"/>
      <c r="P33" s="6"/>
      <c r="Q33" s="6"/>
    </row>
    <row r="34" spans="1:17" ht="15.6" x14ac:dyDescent="0.3">
      <c r="A34" s="6"/>
      <c r="B34" s="6"/>
      <c r="C34" s="5"/>
      <c r="D34" s="6"/>
      <c r="E34" s="65">
        <f>(B21*E21)+(B23*E23)+(B24*E24)</f>
        <v>0</v>
      </c>
      <c r="F34" s="50" t="s">
        <v>29</v>
      </c>
      <c r="G34" s="14"/>
      <c r="H34" s="3"/>
      <c r="I34" s="3"/>
      <c r="J34" s="3"/>
      <c r="K34" s="95"/>
      <c r="L34" s="6"/>
      <c r="M34" s="10"/>
      <c r="N34" s="4"/>
      <c r="O34" s="6"/>
      <c r="P34" s="6"/>
      <c r="Q34" s="6"/>
    </row>
    <row r="35" spans="1:17" x14ac:dyDescent="0.25">
      <c r="A35" s="6"/>
      <c r="B35" s="6"/>
      <c r="C35" s="5"/>
      <c r="D35" s="6"/>
      <c r="E35" s="14"/>
      <c r="F35" s="14"/>
      <c r="G35" s="14"/>
      <c r="H35" s="3"/>
      <c r="I35" s="3"/>
      <c r="J35" s="3"/>
      <c r="K35" s="95"/>
      <c r="L35" s="6"/>
      <c r="M35" s="6"/>
      <c r="N35" s="6"/>
      <c r="O35" s="6"/>
      <c r="P35" s="6"/>
      <c r="Q35" s="6"/>
    </row>
    <row r="36" spans="1:17" x14ac:dyDescent="0.25">
      <c r="A36" s="9"/>
      <c r="B36" s="6"/>
      <c r="C36" s="11"/>
      <c r="D36" s="6"/>
      <c r="E36" s="11"/>
      <c r="F36" s="11"/>
      <c r="G36" s="26"/>
      <c r="H36" s="3"/>
      <c r="I36" s="3"/>
      <c r="J36" s="3"/>
      <c r="K36" s="95"/>
      <c r="L36" s="6"/>
      <c r="M36" s="6"/>
      <c r="N36" s="6"/>
      <c r="O36" s="6"/>
      <c r="P36" s="6"/>
      <c r="Q36" s="6"/>
    </row>
    <row r="37" spans="1:17" x14ac:dyDescent="0.25">
      <c r="A37" s="9"/>
      <c r="B37" s="6"/>
      <c r="C37" s="3"/>
      <c r="D37" s="6"/>
      <c r="E37" s="27"/>
      <c r="F37" s="27"/>
      <c r="G37" s="28"/>
      <c r="H37" s="24"/>
      <c r="I37" s="24"/>
      <c r="J37" s="24"/>
      <c r="K37" s="96"/>
      <c r="L37" s="6"/>
      <c r="M37" s="25"/>
      <c r="N37" s="6"/>
      <c r="O37" s="6"/>
      <c r="P37" s="6"/>
      <c r="Q37" s="6"/>
    </row>
    <row r="38" spans="1:17" x14ac:dyDescent="0.25">
      <c r="A38" s="9"/>
      <c r="B38" s="6"/>
      <c r="C38" s="3"/>
      <c r="D38" s="6"/>
      <c r="E38" s="27"/>
      <c r="F38" s="27"/>
      <c r="G38" s="28"/>
      <c r="H38" s="24"/>
      <c r="I38" s="24"/>
      <c r="J38" s="24"/>
      <c r="K38" s="96"/>
      <c r="L38" s="6"/>
      <c r="M38" s="25"/>
      <c r="N38" s="6"/>
      <c r="O38" s="6"/>
      <c r="P38" s="6"/>
      <c r="Q38" s="6"/>
    </row>
    <row r="39" spans="1:17" x14ac:dyDescent="0.25">
      <c r="A39" s="9"/>
      <c r="B39" s="6"/>
      <c r="C39" s="29"/>
      <c r="D39" s="6"/>
      <c r="E39" s="11"/>
      <c r="F39" s="11"/>
      <c r="G39" s="26"/>
      <c r="H39" s="24"/>
      <c r="I39" s="24"/>
      <c r="J39" s="24"/>
      <c r="K39" s="96"/>
      <c r="L39" s="6"/>
      <c r="M39" s="9"/>
      <c r="N39" s="6"/>
      <c r="O39" s="6"/>
      <c r="P39" s="6"/>
      <c r="Q39" s="6"/>
    </row>
    <row r="40" spans="1:17" x14ac:dyDescent="0.25">
      <c r="A40" s="9"/>
      <c r="B40" s="6"/>
      <c r="C40" s="29"/>
      <c r="D40" s="6"/>
      <c r="E40" s="24"/>
      <c r="F40" s="24"/>
      <c r="G40" s="30"/>
      <c r="H40" s="24"/>
      <c r="I40" s="24"/>
      <c r="J40" s="24"/>
      <c r="K40" s="96"/>
      <c r="L40" s="6"/>
      <c r="M40" s="25"/>
      <c r="N40" s="25"/>
      <c r="O40" s="6"/>
      <c r="P40" s="6"/>
      <c r="Q40" s="6"/>
    </row>
    <row r="41" spans="1:17" x14ac:dyDescent="0.25">
      <c r="A41" s="9"/>
      <c r="B41" s="6"/>
      <c r="C41" s="29"/>
      <c r="D41" s="6"/>
      <c r="E41" s="24"/>
      <c r="F41" s="24"/>
      <c r="G41" s="30"/>
      <c r="H41" s="24"/>
      <c r="I41" s="24"/>
      <c r="J41" s="24"/>
      <c r="K41" s="96"/>
      <c r="L41" s="6"/>
      <c r="M41" s="25"/>
      <c r="N41" s="22"/>
      <c r="O41" s="6"/>
      <c r="P41" s="6"/>
      <c r="Q41" s="6"/>
    </row>
    <row r="42" spans="1:17" x14ac:dyDescent="0.25">
      <c r="A42" s="9" t="s">
        <v>3</v>
      </c>
      <c r="B42" s="6"/>
      <c r="C42" s="29"/>
      <c r="D42" s="6"/>
      <c r="E42" s="11"/>
      <c r="F42" s="11"/>
      <c r="G42" s="26"/>
      <c r="H42" s="24"/>
      <c r="I42" s="24"/>
      <c r="J42" s="24"/>
      <c r="K42" s="96"/>
      <c r="L42" s="6"/>
      <c r="M42" s="9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24"/>
      <c r="F43" s="24"/>
      <c r="G43" s="24"/>
      <c r="H43" s="24"/>
      <c r="I43" s="24"/>
      <c r="J43" s="24"/>
      <c r="K43" s="96"/>
      <c r="L43" s="6"/>
      <c r="M43" s="25"/>
      <c r="N43" s="25"/>
      <c r="O43" s="6"/>
      <c r="P43" s="6"/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89"/>
      <c r="L44" s="6"/>
      <c r="M44" s="6"/>
      <c r="N44" s="6"/>
      <c r="O44" s="6"/>
      <c r="P44" s="6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89"/>
      <c r="L45" s="6"/>
      <c r="M45" s="6"/>
      <c r="N45" s="6"/>
      <c r="O45" s="6"/>
      <c r="P45" s="6"/>
      <c r="Q45" s="6"/>
    </row>
    <row r="46" spans="1:17" x14ac:dyDescent="0.25">
      <c r="C46" s="6"/>
      <c r="D46" s="6"/>
      <c r="E46" s="6"/>
      <c r="F46" s="6"/>
      <c r="G46" s="6"/>
      <c r="H46" s="6"/>
      <c r="I46" s="6"/>
      <c r="J46" s="6"/>
      <c r="K46" s="89"/>
      <c r="L46" s="6"/>
      <c r="M46" s="6"/>
      <c r="N46" s="6"/>
      <c r="O46" s="6"/>
      <c r="P46" s="6"/>
      <c r="Q46" s="6"/>
    </row>
    <row r="47" spans="1:17" x14ac:dyDescent="0.25">
      <c r="C47" s="6"/>
      <c r="D47" s="6"/>
      <c r="E47" s="6"/>
      <c r="F47" s="6"/>
      <c r="G47" s="6"/>
      <c r="H47" s="6"/>
      <c r="I47" s="6"/>
      <c r="J47" s="6"/>
      <c r="K47" s="89"/>
      <c r="L47" s="6"/>
      <c r="M47" s="6"/>
      <c r="N47" s="6"/>
      <c r="O47" s="6"/>
      <c r="P47" s="6"/>
      <c r="Q47" s="6"/>
    </row>
    <row r="48" spans="1:17" x14ac:dyDescent="0.25">
      <c r="C48" s="6"/>
      <c r="D48" s="6"/>
      <c r="E48" s="6"/>
      <c r="F48" s="6"/>
      <c r="G48" s="6"/>
      <c r="H48" s="6"/>
      <c r="I48" s="6"/>
      <c r="J48" s="6"/>
      <c r="K48" s="89"/>
      <c r="L48" s="6"/>
      <c r="M48" s="6"/>
      <c r="N48" s="6"/>
      <c r="O48" s="6"/>
      <c r="P48" s="6"/>
      <c r="Q48" s="6"/>
    </row>
    <row r="49" spans="1:21" x14ac:dyDescent="0.25">
      <c r="C49" s="6"/>
      <c r="D49" s="6"/>
      <c r="E49" s="6"/>
      <c r="F49" s="6"/>
      <c r="G49" s="6"/>
      <c r="H49" s="6"/>
      <c r="I49" s="6"/>
      <c r="J49" s="6"/>
      <c r="K49" s="89"/>
      <c r="L49" s="6"/>
      <c r="M49" s="6"/>
      <c r="N49" s="6"/>
      <c r="O49" s="6"/>
      <c r="P49" s="6"/>
      <c r="Q49" s="6"/>
    </row>
    <row r="50" spans="1:21" x14ac:dyDescent="0.25">
      <c r="C50" s="6"/>
      <c r="D50" s="6"/>
      <c r="E50" s="6"/>
      <c r="F50" s="6"/>
      <c r="G50" s="6"/>
      <c r="H50" s="6"/>
      <c r="I50" s="6"/>
      <c r="J50" s="6"/>
      <c r="K50" s="89"/>
      <c r="L50" s="6"/>
      <c r="M50" s="6"/>
      <c r="N50" s="6"/>
      <c r="O50" s="6"/>
      <c r="P50" s="6"/>
      <c r="Q50" s="6"/>
    </row>
    <row r="51" spans="1:21" x14ac:dyDescent="0.25">
      <c r="C51" s="6"/>
      <c r="D51" s="6"/>
      <c r="E51" s="6"/>
      <c r="F51" s="6"/>
      <c r="G51" s="6"/>
      <c r="H51" s="6"/>
      <c r="I51" s="6"/>
      <c r="J51" s="6"/>
      <c r="K51" s="89"/>
      <c r="L51" s="6"/>
      <c r="M51" s="6"/>
      <c r="N51" s="6"/>
      <c r="O51" s="6"/>
      <c r="P51" s="6"/>
      <c r="Q51" s="6"/>
    </row>
    <row r="52" spans="1:21" ht="21" x14ac:dyDescent="0.4">
      <c r="A52" s="109" t="s">
        <v>47</v>
      </c>
      <c r="C52" s="6"/>
      <c r="D52" s="6"/>
      <c r="E52" s="6"/>
      <c r="F52" s="6"/>
      <c r="G52" s="6"/>
      <c r="H52" s="6"/>
      <c r="I52" s="6"/>
      <c r="J52" s="6"/>
      <c r="K52" s="89"/>
      <c r="L52" s="61" t="s">
        <v>47</v>
      </c>
      <c r="M52" s="6"/>
      <c r="N52" s="6"/>
      <c r="O52" s="6"/>
      <c r="P52" s="6"/>
      <c r="Q52" s="6"/>
    </row>
    <row r="53" spans="1:21" x14ac:dyDescent="0.25">
      <c r="B53" s="6"/>
      <c r="K53" s="89"/>
    </row>
    <row r="54" spans="1:21" x14ac:dyDescent="0.25">
      <c r="A54" t="s">
        <v>87</v>
      </c>
      <c r="B54" s="54"/>
      <c r="C54" s="54"/>
      <c r="D54" s="54"/>
      <c r="K54" s="89"/>
    </row>
    <row r="55" spans="1:21" x14ac:dyDescent="0.25">
      <c r="A55" t="s">
        <v>88</v>
      </c>
      <c r="B55" s="54"/>
      <c r="C55" s="54"/>
      <c r="D55" s="54"/>
      <c r="K55" s="89"/>
    </row>
    <row r="56" spans="1:21" x14ac:dyDescent="0.25">
      <c r="A56" t="s">
        <v>89</v>
      </c>
      <c r="B56" s="54"/>
      <c r="K56" s="89"/>
    </row>
    <row r="57" spans="1:21" x14ac:dyDescent="0.25">
      <c r="A57" t="s">
        <v>90</v>
      </c>
      <c r="B57" s="54"/>
      <c r="K57" s="89"/>
      <c r="N57" s="73"/>
    </row>
    <row r="58" spans="1:21" ht="13.8" x14ac:dyDescent="0.25">
      <c r="A58" t="s">
        <v>91</v>
      </c>
      <c r="B58" s="55"/>
      <c r="K58" s="89"/>
      <c r="L58" s="81" t="s">
        <v>121</v>
      </c>
      <c r="M58" s="81"/>
      <c r="N58" s="155">
        <v>6</v>
      </c>
      <c r="O58" s="81" t="s">
        <v>97</v>
      </c>
    </row>
    <row r="59" spans="1:21" ht="15" x14ac:dyDescent="0.25">
      <c r="A59" t="s">
        <v>92</v>
      </c>
      <c r="B59" s="55"/>
      <c r="C59" t="s">
        <v>119</v>
      </c>
      <c r="E59" s="59"/>
      <c r="F59" s="111" t="e">
        <f>B21/B59</f>
        <v>#DIV/0!</v>
      </c>
      <c r="I59" s="6"/>
      <c r="J59" s="6"/>
      <c r="K59" s="89"/>
      <c r="L59" s="81" t="s">
        <v>95</v>
      </c>
      <c r="M59" s="81"/>
      <c r="N59" s="137" t="e">
        <f>N21/N58</f>
        <v>#DIV/0!</v>
      </c>
      <c r="O59" t="s">
        <v>98</v>
      </c>
    </row>
    <row r="60" spans="1:21" ht="15" x14ac:dyDescent="0.25">
      <c r="A60" s="6"/>
      <c r="B60" s="45"/>
      <c r="C60" s="6"/>
      <c r="D60" s="6"/>
      <c r="E60" s="112"/>
      <c r="F60" s="113"/>
      <c r="G60" s="6"/>
      <c r="H60" s="6"/>
      <c r="I60" s="6"/>
      <c r="J60" s="6"/>
      <c r="K60" s="89"/>
      <c r="O60" s="36"/>
      <c r="Q60" s="36"/>
    </row>
    <row r="61" spans="1:21" ht="15" x14ac:dyDescent="0.25">
      <c r="A61" s="6"/>
      <c r="B61" s="45"/>
      <c r="C61" s="6"/>
      <c r="D61" s="6"/>
      <c r="E61" s="112"/>
      <c r="F61" s="6"/>
      <c r="G61" s="6"/>
      <c r="H61" s="6"/>
      <c r="I61" s="6"/>
      <c r="J61" s="6"/>
      <c r="K61" s="89"/>
      <c r="O61" s="36" t="s">
        <v>72</v>
      </c>
      <c r="Q61" s="36" t="s">
        <v>72</v>
      </c>
      <c r="U61" s="6"/>
    </row>
    <row r="62" spans="1:21" ht="13.8" x14ac:dyDescent="0.25">
      <c r="A62" t="s">
        <v>93</v>
      </c>
      <c r="B62" s="130"/>
      <c r="D62" s="36" t="s">
        <v>34</v>
      </c>
      <c r="E62" s="36"/>
      <c r="F62" s="36" t="s">
        <v>36</v>
      </c>
      <c r="G62" s="36"/>
      <c r="H62" s="73" t="s">
        <v>48</v>
      </c>
      <c r="I62" s="4"/>
      <c r="J62" s="9"/>
      <c r="K62" s="95"/>
      <c r="L62" t="s">
        <v>96</v>
      </c>
      <c r="O62" s="36" t="s">
        <v>34</v>
      </c>
      <c r="P62" s="36"/>
      <c r="Q62" s="36" t="s">
        <v>36</v>
      </c>
      <c r="R62" s="36"/>
      <c r="S62" s="36" t="s">
        <v>48</v>
      </c>
      <c r="T62" s="36"/>
      <c r="U62" s="9"/>
    </row>
    <row r="63" spans="1:21" ht="13.8" x14ac:dyDescent="0.25">
      <c r="A63" t="s">
        <v>31</v>
      </c>
      <c r="B63" s="55"/>
      <c r="C63" t="s">
        <v>30</v>
      </c>
      <c r="D63" s="55"/>
      <c r="E63" t="s">
        <v>35</v>
      </c>
      <c r="F63" s="141" t="e">
        <f>((D118+D119+D124)*B96)/(H63)</f>
        <v>#DIV/0!</v>
      </c>
      <c r="G63" t="s">
        <v>37</v>
      </c>
      <c r="H63" s="48">
        <f>B63*D63</f>
        <v>0</v>
      </c>
      <c r="I63" s="45"/>
      <c r="J63" s="102"/>
      <c r="K63" s="95"/>
      <c r="L63" t="s">
        <v>31</v>
      </c>
      <c r="M63" s="55"/>
      <c r="N63" s="81" t="s">
        <v>30</v>
      </c>
      <c r="O63" s="55"/>
      <c r="P63" s="81" t="s">
        <v>35</v>
      </c>
      <c r="Q63" s="140" t="e">
        <f>((O118+O119)*M96)/(S63)</f>
        <v>#DIV/0!</v>
      </c>
      <c r="R63" s="81" t="s">
        <v>37</v>
      </c>
      <c r="S63" s="79">
        <f>M63*O63</f>
        <v>0</v>
      </c>
      <c r="T63" s="81"/>
      <c r="U63" s="102"/>
    </row>
    <row r="64" spans="1:21" ht="13.8" x14ac:dyDescent="0.25">
      <c r="A64" t="s">
        <v>32</v>
      </c>
      <c r="B64" s="55"/>
      <c r="C64" t="s">
        <v>30</v>
      </c>
      <c r="D64" s="55"/>
      <c r="E64" t="s">
        <v>35</v>
      </c>
      <c r="F64" s="141" t="e">
        <f>((D118+D119)*B96)/H64</f>
        <v>#DIV/0!</v>
      </c>
      <c r="G64" t="s">
        <v>37</v>
      </c>
      <c r="H64" s="48">
        <f>B64*D64</f>
        <v>0</v>
      </c>
      <c r="I64" s="45"/>
      <c r="J64" s="102"/>
      <c r="K64" s="95"/>
      <c r="L64" t="s">
        <v>32</v>
      </c>
      <c r="M64" s="55"/>
      <c r="N64" s="81" t="s">
        <v>30</v>
      </c>
      <c r="O64" s="55"/>
      <c r="P64" s="81" t="s">
        <v>35</v>
      </c>
      <c r="Q64" s="140" t="e">
        <f>((O118+O119)*M96)/S64</f>
        <v>#DIV/0!</v>
      </c>
      <c r="R64" s="81" t="s">
        <v>37</v>
      </c>
      <c r="S64" s="79">
        <f>M64*O64</f>
        <v>0</v>
      </c>
      <c r="T64" s="81"/>
      <c r="U64" s="102"/>
    </row>
    <row r="65" spans="1:22" ht="13.8" x14ac:dyDescent="0.25">
      <c r="B65" s="55"/>
      <c r="C65" t="s">
        <v>30</v>
      </c>
      <c r="D65" s="55"/>
      <c r="E65" t="s">
        <v>35</v>
      </c>
      <c r="F65" s="141" t="e">
        <f>((D118+D119)*B96)/H65</f>
        <v>#DIV/0!</v>
      </c>
      <c r="G65" t="s">
        <v>37</v>
      </c>
      <c r="H65" s="48">
        <f>D65*B65</f>
        <v>0</v>
      </c>
      <c r="I65" s="45"/>
      <c r="J65" s="102"/>
      <c r="K65" s="95"/>
      <c r="L65" t="s">
        <v>70</v>
      </c>
      <c r="M65" s="55"/>
      <c r="N65" s="81" t="s">
        <v>30</v>
      </c>
      <c r="O65" s="55"/>
      <c r="P65" s="81" t="s">
        <v>35</v>
      </c>
      <c r="Q65" s="140" t="e">
        <f>((O118+O119)*M96)/S65</f>
        <v>#DIV/0!</v>
      </c>
      <c r="R65" s="81" t="s">
        <v>37</v>
      </c>
      <c r="S65" s="79">
        <f>O65*M65</f>
        <v>0</v>
      </c>
      <c r="T65" s="81"/>
      <c r="U65" s="102"/>
    </row>
    <row r="66" spans="1:22" ht="13.8" x14ac:dyDescent="0.25">
      <c r="B66" s="55"/>
      <c r="C66" t="s">
        <v>30</v>
      </c>
      <c r="D66" s="51"/>
      <c r="E66" t="s">
        <v>35</v>
      </c>
      <c r="F66" s="141" t="e">
        <f>((D118+D119)*B96)/H66</f>
        <v>#DIV/0!</v>
      </c>
      <c r="G66" t="s">
        <v>37</v>
      </c>
      <c r="H66" s="48">
        <f>B66*D66</f>
        <v>0</v>
      </c>
      <c r="I66" s="45"/>
      <c r="J66" s="102"/>
      <c r="K66" s="95"/>
      <c r="L66" t="s">
        <v>71</v>
      </c>
      <c r="M66" s="55"/>
      <c r="N66" s="81" t="s">
        <v>30</v>
      </c>
      <c r="O66" s="55"/>
      <c r="P66" s="81" t="s">
        <v>35</v>
      </c>
      <c r="Q66" s="140" t="e">
        <f>((O118+O119)*M96)/S66</f>
        <v>#DIV/0!</v>
      </c>
      <c r="R66" s="81" t="s">
        <v>37</v>
      </c>
      <c r="S66" s="79">
        <f>M66*O66</f>
        <v>0</v>
      </c>
      <c r="T66" s="81"/>
      <c r="U66" s="102"/>
    </row>
    <row r="67" spans="1:22" ht="13.8" x14ac:dyDescent="0.25">
      <c r="A67" t="s">
        <v>33</v>
      </c>
      <c r="B67" s="51"/>
      <c r="C67" t="s">
        <v>30</v>
      </c>
      <c r="D67" s="51"/>
      <c r="E67" t="s">
        <v>35</v>
      </c>
      <c r="F67" s="141">
        <v>0.04</v>
      </c>
      <c r="G67" t="s">
        <v>37</v>
      </c>
      <c r="H67" s="48">
        <f>B67*D67</f>
        <v>0</v>
      </c>
      <c r="I67" s="45"/>
      <c r="J67" s="102"/>
      <c r="K67" s="95"/>
      <c r="L67" t="s">
        <v>33</v>
      </c>
      <c r="M67" s="55"/>
      <c r="N67" s="81" t="s">
        <v>30</v>
      </c>
      <c r="O67" s="55"/>
      <c r="P67" s="81" t="s">
        <v>35</v>
      </c>
      <c r="Q67" s="140">
        <v>0.04</v>
      </c>
      <c r="R67" s="81" t="s">
        <v>37</v>
      </c>
      <c r="S67" s="79">
        <f>M67*O67</f>
        <v>0</v>
      </c>
      <c r="T67" s="81"/>
      <c r="U67" s="102"/>
    </row>
    <row r="68" spans="1:22" ht="13.8" x14ac:dyDescent="0.25">
      <c r="H68" s="36" t="s">
        <v>50</v>
      </c>
      <c r="I68" s="6"/>
      <c r="J68" s="9"/>
      <c r="K68" s="89"/>
      <c r="M68" s="81"/>
      <c r="N68" s="81"/>
      <c r="S68" s="36" t="s">
        <v>50</v>
      </c>
      <c r="T68" s="36"/>
      <c r="U68" s="9"/>
      <c r="V68" s="36"/>
    </row>
    <row r="69" spans="1:22" ht="15.6" x14ac:dyDescent="0.3">
      <c r="A69" s="36" t="s">
        <v>49</v>
      </c>
      <c r="B69" s="66">
        <f>B63+B64+B65+B66+B67</f>
        <v>0</v>
      </c>
      <c r="C69" t="s">
        <v>30</v>
      </c>
      <c r="H69" s="67">
        <f>H63+H64+H65+H66+H67</f>
        <v>0</v>
      </c>
      <c r="I69" s="31" t="s">
        <v>156</v>
      </c>
      <c r="J69" s="145"/>
      <c r="K69" s="97"/>
      <c r="L69" t="s">
        <v>49</v>
      </c>
      <c r="M69" s="66">
        <f>M63+M64+M65+M66+M67</f>
        <v>0</v>
      </c>
      <c r="N69" s="81" t="s">
        <v>30</v>
      </c>
      <c r="S69" s="67">
        <f>S63+S64+S65+S66+S67</f>
        <v>0</v>
      </c>
      <c r="T69" s="116" t="s">
        <v>156</v>
      </c>
      <c r="U69" s="145"/>
    </row>
    <row r="70" spans="1:22" x14ac:dyDescent="0.25">
      <c r="I70" s="6"/>
      <c r="J70" s="6"/>
      <c r="K70" s="89"/>
      <c r="U70" s="6"/>
    </row>
    <row r="71" spans="1:22" x14ac:dyDescent="0.25">
      <c r="A71" s="36" t="s">
        <v>38</v>
      </c>
      <c r="I71" s="6"/>
      <c r="J71" s="6"/>
      <c r="K71" s="89"/>
      <c r="L71" s="36" t="s">
        <v>38</v>
      </c>
      <c r="U71" s="6"/>
    </row>
    <row r="72" spans="1:22" x14ac:dyDescent="0.25">
      <c r="A72" t="s">
        <v>39</v>
      </c>
      <c r="B72" s="51"/>
      <c r="C72" t="s">
        <v>40</v>
      </c>
      <c r="F72" s="6"/>
      <c r="I72" s="6"/>
      <c r="J72" s="6"/>
      <c r="K72" s="89"/>
      <c r="L72" t="s">
        <v>39</v>
      </c>
      <c r="M72" s="51"/>
      <c r="N72" t="s">
        <v>40</v>
      </c>
      <c r="P72" s="6"/>
      <c r="Q72" s="6"/>
      <c r="R72" s="6"/>
      <c r="S72" s="6"/>
    </row>
    <row r="73" spans="1:22" x14ac:dyDescent="0.25">
      <c r="A73" t="s">
        <v>41</v>
      </c>
      <c r="B73" s="51"/>
      <c r="C73" t="s">
        <v>40</v>
      </c>
      <c r="F73" s="6"/>
      <c r="I73" s="6"/>
      <c r="J73" s="6"/>
      <c r="K73" s="89"/>
      <c r="L73" t="s">
        <v>41</v>
      </c>
      <c r="M73" s="51"/>
      <c r="N73" t="s">
        <v>40</v>
      </c>
      <c r="P73" s="6"/>
      <c r="Q73" s="6"/>
      <c r="R73" s="6"/>
      <c r="S73" s="6"/>
    </row>
    <row r="74" spans="1:22" x14ac:dyDescent="0.25">
      <c r="A74" t="s">
        <v>42</v>
      </c>
      <c r="B74" s="51"/>
      <c r="C74" t="s">
        <v>40</v>
      </c>
      <c r="F74" s="6"/>
      <c r="I74" s="6"/>
      <c r="J74" s="6"/>
      <c r="K74" s="89"/>
      <c r="L74" t="s">
        <v>42</v>
      </c>
      <c r="M74" s="51"/>
      <c r="N74" t="s">
        <v>40</v>
      </c>
      <c r="P74" s="6"/>
      <c r="Q74" s="6"/>
      <c r="R74" s="6"/>
      <c r="S74" s="6"/>
    </row>
    <row r="75" spans="1:22" x14ac:dyDescent="0.25">
      <c r="B75" s="3"/>
      <c r="F75" s="6"/>
      <c r="I75" s="6"/>
      <c r="J75" s="6"/>
      <c r="K75" s="89"/>
      <c r="P75" s="6"/>
      <c r="Q75" s="6"/>
      <c r="R75" s="6"/>
      <c r="S75" s="6"/>
    </row>
    <row r="76" spans="1:22" x14ac:dyDescent="0.25">
      <c r="A76" s="6"/>
      <c r="B76" s="3"/>
      <c r="C76" s="6"/>
      <c r="D76" s="6"/>
      <c r="E76" s="6"/>
      <c r="F76" s="6"/>
      <c r="G76" s="6"/>
      <c r="I76" s="6"/>
      <c r="J76" s="6"/>
      <c r="K76" s="89"/>
      <c r="P76" s="6"/>
      <c r="Q76" s="6"/>
      <c r="R76" s="6"/>
      <c r="S76" s="6"/>
    </row>
    <row r="77" spans="1:22" x14ac:dyDescent="0.25">
      <c r="I77" s="6"/>
      <c r="J77" s="6"/>
      <c r="K77" s="89"/>
    </row>
    <row r="78" spans="1:22" ht="15.6" x14ac:dyDescent="0.3">
      <c r="A78" s="36" t="s">
        <v>43</v>
      </c>
      <c r="B78" s="67">
        <f>((B72*B21)+(B73*B23)+(B24*B74))*365</f>
        <v>0</v>
      </c>
      <c r="C78" t="s">
        <v>46</v>
      </c>
      <c r="E78" s="138" t="s">
        <v>146</v>
      </c>
      <c r="I78" s="6"/>
      <c r="J78" s="6"/>
      <c r="K78" s="89"/>
      <c r="L78" s="36" t="s">
        <v>43</v>
      </c>
      <c r="M78" s="85" t="e">
        <f>((M72*N21)+(M73*N23)+(N24*M74))*365</f>
        <v>#DIV/0!</v>
      </c>
      <c r="N78" t="s">
        <v>46</v>
      </c>
      <c r="P78" s="138" t="s">
        <v>146</v>
      </c>
    </row>
    <row r="79" spans="1:22" ht="15.6" x14ac:dyDescent="0.3">
      <c r="A79" s="36"/>
      <c r="B79" s="8"/>
      <c r="I79" s="6"/>
      <c r="J79" s="6"/>
      <c r="K79" s="89"/>
      <c r="M79" s="84"/>
    </row>
    <row r="80" spans="1:22" ht="15.6" x14ac:dyDescent="0.3">
      <c r="A80" s="36" t="s">
        <v>44</v>
      </c>
      <c r="B80" s="67">
        <f>(B63*D63)+(B64*D64)+(B65*D65)+(B66*D66)+(B67*D67)</f>
        <v>0</v>
      </c>
      <c r="C80" t="s">
        <v>46</v>
      </c>
      <c r="I80" s="6"/>
      <c r="J80" s="6"/>
      <c r="K80" s="89"/>
      <c r="L80" s="36" t="s">
        <v>44</v>
      </c>
      <c r="M80" s="85">
        <f>(M63*O63)+(M64*O64)+(M65*O65)+(M66*O66)+(M67*O67)</f>
        <v>0</v>
      </c>
      <c r="N80" t="s">
        <v>46</v>
      </c>
    </row>
    <row r="81" spans="1:19" ht="15.6" x14ac:dyDescent="0.3">
      <c r="A81" s="36"/>
      <c r="B81" s="152"/>
      <c r="I81" s="6"/>
      <c r="J81" s="6"/>
      <c r="K81" s="89"/>
      <c r="L81" s="36"/>
      <c r="M81" s="146"/>
    </row>
    <row r="82" spans="1:19" ht="15.6" x14ac:dyDescent="0.3">
      <c r="A82" s="36"/>
      <c r="B82" s="8"/>
      <c r="I82" s="6"/>
      <c r="J82" s="6"/>
      <c r="K82" s="89"/>
    </row>
    <row r="83" spans="1:19" ht="15.6" x14ac:dyDescent="0.3">
      <c r="A83" s="36" t="s">
        <v>45</v>
      </c>
      <c r="B83" s="85">
        <f>B80-B78</f>
        <v>0</v>
      </c>
      <c r="C83" s="117" t="s">
        <v>165</v>
      </c>
      <c r="F83" s="153"/>
      <c r="I83" s="6"/>
      <c r="J83" s="6"/>
      <c r="K83" s="89"/>
      <c r="L83" s="36" t="s">
        <v>45</v>
      </c>
      <c r="M83" s="85" t="e">
        <f>M80-M78</f>
        <v>#DIV/0!</v>
      </c>
      <c r="N83" s="117" t="s">
        <v>161</v>
      </c>
      <c r="Q83" s="76"/>
    </row>
    <row r="84" spans="1:19" x14ac:dyDescent="0.25">
      <c r="F84" s="154"/>
      <c r="K84" s="89"/>
      <c r="Q84" s="6"/>
    </row>
    <row r="85" spans="1:19" x14ac:dyDescent="0.25">
      <c r="B85" s="1"/>
      <c r="K85" s="89"/>
      <c r="Q85" s="6"/>
    </row>
    <row r="86" spans="1:19" x14ac:dyDescent="0.25">
      <c r="A86" s="36" t="s">
        <v>52</v>
      </c>
      <c r="B86" s="110"/>
      <c r="C86" t="s">
        <v>73</v>
      </c>
      <c r="K86" s="89"/>
      <c r="L86" s="36" t="s">
        <v>52</v>
      </c>
      <c r="M86" s="86" t="e">
        <f>((B86/100*E11)-((B22-N22)/2)*N21)/(T11/100)</f>
        <v>#DIV/0!</v>
      </c>
      <c r="N86" t="s">
        <v>75</v>
      </c>
    </row>
    <row r="87" spans="1:19" x14ac:dyDescent="0.25">
      <c r="A87" s="36" t="s">
        <v>76</v>
      </c>
      <c r="B87" s="51"/>
      <c r="C87" t="s">
        <v>53</v>
      </c>
      <c r="K87" s="89"/>
      <c r="L87" s="36" t="s">
        <v>76</v>
      </c>
      <c r="M87" s="87"/>
      <c r="N87" t="s">
        <v>53</v>
      </c>
    </row>
    <row r="88" spans="1:19" x14ac:dyDescent="0.25">
      <c r="A88" s="36"/>
      <c r="B88" s="1"/>
      <c r="K88" s="89"/>
      <c r="L88" s="36"/>
    </row>
    <row r="89" spans="1:19" ht="15.6" x14ac:dyDescent="0.3">
      <c r="A89" s="36" t="s">
        <v>54</v>
      </c>
      <c r="B89" s="66">
        <f>B86*(B11/100)</f>
        <v>0</v>
      </c>
      <c r="C89" t="s">
        <v>0</v>
      </c>
      <c r="E89" t="s">
        <v>59</v>
      </c>
      <c r="G89" s="71" t="e">
        <f>E11/(B78+(0.9*B89))</f>
        <v>#DIV/0!</v>
      </c>
      <c r="K89" s="89"/>
      <c r="L89" s="36" t="s">
        <v>74</v>
      </c>
      <c r="M89" s="85" t="e">
        <f>M86*R11/100</f>
        <v>#DIV/0!</v>
      </c>
      <c r="N89" t="s">
        <v>0</v>
      </c>
      <c r="P89" s="36" t="s">
        <v>59</v>
      </c>
      <c r="Q89" s="36"/>
      <c r="R89" s="71" t="e">
        <f>T11/(M78+(M89*0.9))</f>
        <v>#DIV/0!</v>
      </c>
    </row>
    <row r="90" spans="1:19" ht="15.6" x14ac:dyDescent="0.3">
      <c r="A90" s="36" t="s">
        <v>55</v>
      </c>
      <c r="B90" s="69">
        <f>B89*B87</f>
        <v>0</v>
      </c>
      <c r="E90" t="s">
        <v>60</v>
      </c>
      <c r="G90" s="71" t="e">
        <f>E11/(((B72*B21)*365)+(0.9*B89))</f>
        <v>#DIV/0!</v>
      </c>
      <c r="K90" s="89"/>
      <c r="L90" s="36" t="s">
        <v>55</v>
      </c>
      <c r="M90" s="68" t="e">
        <f>M89*M87</f>
        <v>#DIV/0!</v>
      </c>
      <c r="P90" s="36" t="s">
        <v>60</v>
      </c>
      <c r="Q90" s="36"/>
      <c r="R90" s="71" t="e">
        <f>T11/(((N21*M72)*365)+(M89*0.9))</f>
        <v>#DIV/0!</v>
      </c>
    </row>
    <row r="91" spans="1:19" ht="13.8" x14ac:dyDescent="0.25">
      <c r="A91" s="36" t="s">
        <v>124</v>
      </c>
      <c r="B91" s="127" t="e">
        <f>B90/B21</f>
        <v>#DIV/0!</v>
      </c>
      <c r="K91" s="89"/>
      <c r="L91" s="36" t="s">
        <v>125</v>
      </c>
      <c r="M91" s="126" t="e">
        <f>M90/N21</f>
        <v>#DIV/0!</v>
      </c>
    </row>
    <row r="92" spans="1:19" x14ac:dyDescent="0.25">
      <c r="B92" s="63"/>
      <c r="K92" s="89"/>
    </row>
    <row r="93" spans="1:19" x14ac:dyDescent="0.25">
      <c r="K93" s="89"/>
    </row>
    <row r="94" spans="1:19" ht="21" x14ac:dyDescent="0.4">
      <c r="A94" s="109" t="s">
        <v>120</v>
      </c>
      <c r="K94" s="89"/>
      <c r="L94" s="109" t="s">
        <v>120</v>
      </c>
      <c r="P94" s="107" t="s">
        <v>117</v>
      </c>
    </row>
    <row r="95" spans="1:19" x14ac:dyDescent="0.25">
      <c r="K95" s="89"/>
    </row>
    <row r="96" spans="1:19" ht="15.6" x14ac:dyDescent="0.3">
      <c r="A96" t="s">
        <v>78</v>
      </c>
      <c r="B96" s="122">
        <f>B21</f>
        <v>0</v>
      </c>
      <c r="C96" t="s">
        <v>25</v>
      </c>
      <c r="K96" s="89"/>
      <c r="L96" t="s">
        <v>78</v>
      </c>
      <c r="M96" s="120" t="e">
        <f>N21</f>
        <v>#DIV/0!</v>
      </c>
      <c r="N96" t="s">
        <v>25</v>
      </c>
      <c r="P96" s="88" t="e">
        <f>M96-B96</f>
        <v>#DIV/0!</v>
      </c>
      <c r="Q96" s="58" t="s">
        <v>113</v>
      </c>
      <c r="R96" s="58"/>
      <c r="S96" s="58"/>
    </row>
    <row r="97" spans="1:19" ht="15.6" x14ac:dyDescent="0.3">
      <c r="A97" t="s">
        <v>79</v>
      </c>
      <c r="B97" s="122">
        <f>B23+B24</f>
        <v>0</v>
      </c>
      <c r="C97" t="s">
        <v>25</v>
      </c>
      <c r="K97" s="89"/>
      <c r="L97" t="s">
        <v>79</v>
      </c>
      <c r="M97" s="120" t="e">
        <f>N24+N23</f>
        <v>#DIV/0!</v>
      </c>
      <c r="N97" t="s">
        <v>25</v>
      </c>
      <c r="P97" s="88" t="e">
        <f>M97-B97</f>
        <v>#DIV/0!</v>
      </c>
      <c r="Q97" s="58" t="s">
        <v>114</v>
      </c>
      <c r="R97" s="58"/>
      <c r="S97" s="58"/>
    </row>
    <row r="98" spans="1:19" ht="15.6" x14ac:dyDescent="0.3">
      <c r="A98" t="s">
        <v>106</v>
      </c>
      <c r="B98" s="122">
        <f>E11</f>
        <v>0</v>
      </c>
      <c r="C98" t="s">
        <v>107</v>
      </c>
      <c r="K98" s="89"/>
      <c r="L98" t="s">
        <v>106</v>
      </c>
      <c r="M98" s="120" t="e">
        <f>T11</f>
        <v>#DIV/0!</v>
      </c>
      <c r="N98" t="s">
        <v>107</v>
      </c>
      <c r="P98" s="88" t="e">
        <f>B98-M98</f>
        <v>#DIV/0!</v>
      </c>
      <c r="Q98" s="58" t="s">
        <v>110</v>
      </c>
      <c r="R98" s="58"/>
      <c r="S98" s="58"/>
    </row>
    <row r="99" spans="1:19" ht="15.6" x14ac:dyDescent="0.3">
      <c r="A99" t="s">
        <v>108</v>
      </c>
      <c r="B99" s="120" t="e">
        <f>B98/B101</f>
        <v>#DIV/0!</v>
      </c>
      <c r="C99" t="s">
        <v>109</v>
      </c>
      <c r="K99" s="89"/>
      <c r="L99" t="s">
        <v>108</v>
      </c>
      <c r="M99" s="120" t="e">
        <f>M98/M101</f>
        <v>#DIV/0!</v>
      </c>
      <c r="N99" t="s">
        <v>109</v>
      </c>
      <c r="P99" s="88" t="e">
        <f>B99-M99</f>
        <v>#DIV/0!</v>
      </c>
      <c r="Q99" s="58" t="s">
        <v>111</v>
      </c>
      <c r="R99" s="58"/>
      <c r="S99" s="58"/>
    </row>
    <row r="100" spans="1:19" ht="15.6" x14ac:dyDescent="0.3">
      <c r="A100" t="s">
        <v>104</v>
      </c>
      <c r="B100" s="121">
        <f>G14</f>
        <v>0</v>
      </c>
      <c r="C100" t="s">
        <v>105</v>
      </c>
      <c r="K100" s="89"/>
      <c r="L100" t="s">
        <v>104</v>
      </c>
      <c r="M100" s="121" t="e">
        <f>V14</f>
        <v>#DIV/0!</v>
      </c>
      <c r="N100" t="s">
        <v>105</v>
      </c>
      <c r="P100" s="69" t="e">
        <f>M100-B100</f>
        <v>#DIV/0!</v>
      </c>
      <c r="Q100" s="58" t="s">
        <v>112</v>
      </c>
      <c r="R100" s="58"/>
      <c r="S100" s="58"/>
    </row>
    <row r="101" spans="1:19" ht="15.6" x14ac:dyDescent="0.3">
      <c r="A101" t="s">
        <v>80</v>
      </c>
      <c r="B101" s="122">
        <f>B69</f>
        <v>0</v>
      </c>
      <c r="C101" t="s">
        <v>30</v>
      </c>
      <c r="K101" s="89"/>
      <c r="L101" t="s">
        <v>94</v>
      </c>
      <c r="M101" s="122">
        <f>M69</f>
        <v>0</v>
      </c>
      <c r="N101" t="s">
        <v>30</v>
      </c>
      <c r="P101" s="66">
        <f>M101-B101</f>
        <v>0</v>
      </c>
      <c r="Q101" s="58" t="s">
        <v>99</v>
      </c>
      <c r="R101" s="58"/>
      <c r="S101" s="58"/>
    </row>
    <row r="102" spans="1:19" ht="15.6" x14ac:dyDescent="0.3">
      <c r="A102" t="s">
        <v>81</v>
      </c>
      <c r="B102" s="120" t="e">
        <f>H69/B69</f>
        <v>#DIV/0!</v>
      </c>
      <c r="C102" t="s">
        <v>85</v>
      </c>
      <c r="K102" s="89"/>
      <c r="L102" t="s">
        <v>81</v>
      </c>
      <c r="M102" s="120" t="e">
        <f>M80/M69</f>
        <v>#DIV/0!</v>
      </c>
      <c r="N102" t="s">
        <v>85</v>
      </c>
      <c r="P102" s="88" t="e">
        <f>B102-M102</f>
        <v>#DIV/0!</v>
      </c>
      <c r="Q102" s="58" t="s">
        <v>118</v>
      </c>
      <c r="R102" s="58"/>
      <c r="S102" s="58"/>
    </row>
    <row r="103" spans="1:19" ht="15.6" x14ac:dyDescent="0.3">
      <c r="A103" t="s">
        <v>159</v>
      </c>
      <c r="B103" s="156">
        <f>B83*-0.15</f>
        <v>0</v>
      </c>
      <c r="C103" t="s">
        <v>160</v>
      </c>
      <c r="K103" s="89"/>
      <c r="L103" t="s">
        <v>162</v>
      </c>
      <c r="M103" s="121" t="e">
        <f>M83*-0.25</f>
        <v>#DIV/0!</v>
      </c>
      <c r="N103" t="s">
        <v>163</v>
      </c>
      <c r="P103" s="157" t="e">
        <f>B103-M103</f>
        <v>#DIV/0!</v>
      </c>
      <c r="Q103" s="58" t="s">
        <v>164</v>
      </c>
      <c r="R103" s="58"/>
      <c r="S103" s="58"/>
    </row>
    <row r="104" spans="1:19" ht="15.6" x14ac:dyDescent="0.3">
      <c r="B104" s="122"/>
      <c r="K104" s="89"/>
      <c r="M104" s="122"/>
      <c r="P104" s="66"/>
      <c r="Q104" s="58"/>
      <c r="R104" s="58"/>
      <c r="S104" s="58"/>
    </row>
    <row r="105" spans="1:19" ht="15.6" x14ac:dyDescent="0.3">
      <c r="A105" t="s">
        <v>82</v>
      </c>
      <c r="B105" s="122">
        <f>B89</f>
        <v>0</v>
      </c>
      <c r="C105" t="s">
        <v>86</v>
      </c>
      <c r="K105" s="89"/>
      <c r="L105" t="s">
        <v>82</v>
      </c>
      <c r="M105" s="120" t="e">
        <f>M89</f>
        <v>#DIV/0!</v>
      </c>
      <c r="N105" t="s">
        <v>102</v>
      </c>
      <c r="P105" s="88" t="e">
        <f>B105-M105</f>
        <v>#DIV/0!</v>
      </c>
      <c r="Q105" s="58" t="s">
        <v>100</v>
      </c>
      <c r="R105" s="58"/>
      <c r="S105" s="58"/>
    </row>
    <row r="106" spans="1:19" ht="15.6" x14ac:dyDescent="0.3">
      <c r="A106" t="s">
        <v>83</v>
      </c>
      <c r="B106" s="121">
        <f>B90</f>
        <v>0</v>
      </c>
      <c r="K106" s="89"/>
      <c r="L106" t="s">
        <v>83</v>
      </c>
      <c r="M106" s="121" t="e">
        <f>M90</f>
        <v>#DIV/0!</v>
      </c>
      <c r="N106" t="s">
        <v>103</v>
      </c>
      <c r="P106" s="69" t="e">
        <f>M106-B106</f>
        <v>#DIV/0!</v>
      </c>
      <c r="Q106" s="58" t="s">
        <v>101</v>
      </c>
      <c r="R106" s="58"/>
      <c r="S106" s="58"/>
    </row>
    <row r="107" spans="1:19" ht="15.6" x14ac:dyDescent="0.3">
      <c r="A107" t="s">
        <v>148</v>
      </c>
      <c r="B107" s="121" t="e">
        <f>B106/B96</f>
        <v>#DIV/0!</v>
      </c>
      <c r="K107" s="89"/>
      <c r="L107" t="s">
        <v>148</v>
      </c>
      <c r="M107" s="121" t="e">
        <f>M106/M96</f>
        <v>#DIV/0!</v>
      </c>
      <c r="P107" s="69" t="e">
        <f>M107-B107</f>
        <v>#DIV/0!</v>
      </c>
      <c r="Q107" s="58" t="s">
        <v>149</v>
      </c>
      <c r="R107" s="58"/>
      <c r="S107" s="58"/>
    </row>
    <row r="108" spans="1:19" ht="15" x14ac:dyDescent="0.25">
      <c r="K108" s="89"/>
      <c r="Q108" s="116"/>
      <c r="R108" s="116"/>
      <c r="S108" s="116"/>
    </row>
    <row r="109" spans="1:19" ht="17.399999999999999" x14ac:dyDescent="0.3">
      <c r="A109" s="107" t="s">
        <v>115</v>
      </c>
      <c r="B109" s="119">
        <f>B100-B90-B103</f>
        <v>0</v>
      </c>
      <c r="C109" s="118"/>
      <c r="D109" s="118"/>
      <c r="E109" s="118"/>
      <c r="F109" s="118"/>
      <c r="G109" s="118"/>
      <c r="H109" s="118"/>
      <c r="I109" s="118"/>
      <c r="J109" s="118"/>
      <c r="K109" s="123"/>
      <c r="L109" s="107" t="s">
        <v>115</v>
      </c>
      <c r="M109" s="119" t="e">
        <f>M100-M90-M103</f>
        <v>#DIV/0!</v>
      </c>
      <c r="P109" s="119" t="e">
        <f>M109-B109</f>
        <v>#DIV/0!</v>
      </c>
      <c r="Q109" s="58" t="s">
        <v>116</v>
      </c>
    </row>
    <row r="110" spans="1:19" x14ac:dyDescent="0.25">
      <c r="K110" s="89"/>
    </row>
    <row r="111" spans="1:19" ht="15.6" x14ac:dyDescent="0.3">
      <c r="A111" s="58" t="s">
        <v>140</v>
      </c>
      <c r="B111" s="68" t="e">
        <f>B109/B21</f>
        <v>#DIV/0!</v>
      </c>
      <c r="C111" s="58"/>
      <c r="D111" s="58"/>
      <c r="E111" s="58"/>
      <c r="F111" s="58"/>
      <c r="G111" s="58"/>
      <c r="H111" s="58"/>
      <c r="I111" s="58"/>
      <c r="J111" s="58"/>
      <c r="K111" s="58"/>
      <c r="L111" s="58" t="s">
        <v>140</v>
      </c>
      <c r="M111" s="68" t="e">
        <f>M109/N21</f>
        <v>#DIV/0!</v>
      </c>
    </row>
    <row r="115" spans="1:15" ht="17.399999999999999" x14ac:dyDescent="0.3">
      <c r="A115" s="107" t="s">
        <v>147</v>
      </c>
      <c r="L115" s="107" t="s">
        <v>147</v>
      </c>
    </row>
    <row r="116" spans="1:15" ht="17.399999999999999" x14ac:dyDescent="0.3">
      <c r="A116" s="107"/>
      <c r="L116" s="107"/>
    </row>
    <row r="117" spans="1:15" ht="13.8" x14ac:dyDescent="0.25">
      <c r="B117" s="16" t="s">
        <v>141</v>
      </c>
      <c r="D117" s="16" t="s">
        <v>142</v>
      </c>
      <c r="M117" s="16" t="s">
        <v>141</v>
      </c>
      <c r="O117" s="37" t="s">
        <v>142</v>
      </c>
    </row>
    <row r="118" spans="1:15" ht="13.8" x14ac:dyDescent="0.25">
      <c r="A118" t="s">
        <v>151</v>
      </c>
      <c r="B118" s="48">
        <v>142</v>
      </c>
      <c r="D118" s="114"/>
      <c r="L118" s="81" t="s">
        <v>152</v>
      </c>
      <c r="M118" s="48">
        <v>33</v>
      </c>
      <c r="O118" s="114"/>
    </row>
    <row r="119" spans="1:15" ht="13.8" x14ac:dyDescent="0.25">
      <c r="A119" t="s">
        <v>150</v>
      </c>
      <c r="B119" s="48">
        <v>36</v>
      </c>
      <c r="D119" s="114"/>
      <c r="L119" s="81" t="s">
        <v>150</v>
      </c>
      <c r="M119" s="48">
        <v>41</v>
      </c>
      <c r="O119" s="114"/>
    </row>
    <row r="120" spans="1:15" ht="13.8" x14ac:dyDescent="0.25">
      <c r="A120" s="81" t="s">
        <v>128</v>
      </c>
      <c r="B120" s="48">
        <v>7</v>
      </c>
      <c r="D120" s="114"/>
      <c r="L120" s="81" t="s">
        <v>128</v>
      </c>
      <c r="M120" s="48">
        <v>13</v>
      </c>
      <c r="O120" s="55"/>
    </row>
    <row r="121" spans="1:15" ht="13.8" x14ac:dyDescent="0.25">
      <c r="A121" s="81" t="s">
        <v>129</v>
      </c>
      <c r="B121" s="48">
        <v>25</v>
      </c>
      <c r="D121" s="114"/>
      <c r="L121" s="81" t="s">
        <v>129</v>
      </c>
      <c r="M121" s="48">
        <v>51</v>
      </c>
      <c r="O121" s="55"/>
    </row>
    <row r="122" spans="1:15" ht="13.8" x14ac:dyDescent="0.25">
      <c r="A122" s="81" t="s">
        <v>130</v>
      </c>
      <c r="B122" s="48">
        <v>15</v>
      </c>
      <c r="D122" s="114"/>
      <c r="L122" s="81" t="s">
        <v>130</v>
      </c>
      <c r="M122" s="48">
        <v>15</v>
      </c>
      <c r="O122" s="55"/>
    </row>
    <row r="123" spans="1:15" ht="13.8" x14ac:dyDescent="0.25">
      <c r="A123" s="81" t="s">
        <v>131</v>
      </c>
      <c r="B123" s="48">
        <v>34</v>
      </c>
      <c r="D123" s="114"/>
      <c r="L123" s="81" t="s">
        <v>131</v>
      </c>
      <c r="M123" s="48">
        <v>25</v>
      </c>
      <c r="O123" s="55"/>
    </row>
    <row r="124" spans="1:15" ht="13.8" x14ac:dyDescent="0.25">
      <c r="A124" s="81" t="s">
        <v>132</v>
      </c>
      <c r="B124" s="48">
        <v>59</v>
      </c>
      <c r="D124" s="114"/>
      <c r="L124" s="81" t="s">
        <v>132</v>
      </c>
      <c r="M124" s="48">
        <v>74</v>
      </c>
      <c r="O124" s="55"/>
    </row>
    <row r="125" spans="1:15" ht="13.8" x14ac:dyDescent="0.25">
      <c r="A125" s="81" t="s">
        <v>133</v>
      </c>
      <c r="B125" s="48">
        <v>15</v>
      </c>
      <c r="D125" s="114"/>
      <c r="L125" s="81" t="s">
        <v>133</v>
      </c>
      <c r="M125" s="48">
        <v>12</v>
      </c>
      <c r="O125" s="55"/>
    </row>
    <row r="126" spans="1:15" ht="13.8" x14ac:dyDescent="0.25">
      <c r="A126" s="81" t="s">
        <v>134</v>
      </c>
      <c r="B126" s="48">
        <v>123</v>
      </c>
      <c r="D126" s="114"/>
      <c r="L126" s="81" t="s">
        <v>134</v>
      </c>
      <c r="M126" s="48">
        <v>106</v>
      </c>
      <c r="O126" s="55"/>
    </row>
    <row r="127" spans="1:15" ht="13.8" x14ac:dyDescent="0.25">
      <c r="A127" s="81" t="s">
        <v>135</v>
      </c>
      <c r="B127" s="48">
        <v>112</v>
      </c>
      <c r="D127" s="114"/>
      <c r="L127" s="81" t="s">
        <v>135</v>
      </c>
      <c r="M127" s="48">
        <v>71</v>
      </c>
      <c r="O127" s="55"/>
    </row>
    <row r="128" spans="1:15" ht="13.8" x14ac:dyDescent="0.25">
      <c r="A128" s="81" t="s">
        <v>136</v>
      </c>
      <c r="B128" s="48">
        <v>80</v>
      </c>
      <c r="D128" s="114"/>
      <c r="L128" s="81" t="s">
        <v>136</v>
      </c>
      <c r="M128" s="48">
        <v>80</v>
      </c>
      <c r="O128" s="55"/>
    </row>
    <row r="129" spans="1:15" ht="13.8" x14ac:dyDescent="0.25">
      <c r="A129" s="81" t="s">
        <v>137</v>
      </c>
      <c r="B129" s="48">
        <v>26</v>
      </c>
      <c r="D129" s="114"/>
      <c r="L129" s="81" t="s">
        <v>137</v>
      </c>
      <c r="M129" s="48">
        <v>26</v>
      </c>
      <c r="O129" s="55"/>
    </row>
    <row r="130" spans="1:15" ht="13.8" x14ac:dyDescent="0.25">
      <c r="A130" s="81" t="s">
        <v>138</v>
      </c>
      <c r="B130" s="48">
        <v>14</v>
      </c>
      <c r="D130" s="114"/>
      <c r="L130" s="81" t="s">
        <v>138</v>
      </c>
      <c r="M130" s="48">
        <v>14</v>
      </c>
      <c r="O130" s="55"/>
    </row>
    <row r="131" spans="1:15" ht="13.8" x14ac:dyDescent="0.25">
      <c r="A131" s="81" t="s">
        <v>139</v>
      </c>
      <c r="B131" s="48">
        <v>16</v>
      </c>
      <c r="D131" s="114"/>
      <c r="L131" s="81" t="s">
        <v>139</v>
      </c>
      <c r="M131" s="48">
        <v>16</v>
      </c>
      <c r="O131" s="55"/>
    </row>
    <row r="132" spans="1:15" x14ac:dyDescent="0.25">
      <c r="D132" s="36"/>
    </row>
    <row r="133" spans="1:15" ht="15.6" x14ac:dyDescent="0.3">
      <c r="A133" s="131" t="s">
        <v>143</v>
      </c>
      <c r="B133" s="133">
        <f>B120+B121+B122+B123+B124+B125+B126+B127+B128+B129+B130+B131</f>
        <v>526</v>
      </c>
      <c r="C133" s="132"/>
      <c r="D133" s="133">
        <f>D120+D121+D122+D123+D124+D125+D126+D127+D128+D129+D130+D131+D119+D118</f>
        <v>0</v>
      </c>
      <c r="E133" s="132"/>
      <c r="F133" s="132"/>
      <c r="G133" s="132"/>
      <c r="H133" s="132"/>
      <c r="I133" s="132"/>
      <c r="J133" s="132"/>
      <c r="K133" s="132"/>
      <c r="L133" s="132"/>
      <c r="M133" s="133">
        <f>M120+M121+M122+M123+M124+M125+M126+M127+M128+M129+M130+M131</f>
        <v>503</v>
      </c>
      <c r="N133" s="132"/>
      <c r="O133" s="133">
        <f>O120+O121+O122+O123+O124+O125+O126+O127+O128+O129+O130+O131+O119+O118</f>
        <v>0</v>
      </c>
    </row>
    <row r="134" spans="1:15" x14ac:dyDescent="0.25">
      <c r="D134" s="1"/>
      <c r="O134" s="1"/>
    </row>
    <row r="135" spans="1:15" ht="17.399999999999999" x14ac:dyDescent="0.3">
      <c r="A135" s="107" t="s">
        <v>144</v>
      </c>
      <c r="B135" s="118"/>
      <c r="C135" s="118"/>
      <c r="D135" s="151" t="e">
        <f>B111-D133</f>
        <v>#DIV/0!</v>
      </c>
      <c r="L135" s="107" t="s">
        <v>144</v>
      </c>
      <c r="M135" s="118"/>
      <c r="N135" s="118"/>
      <c r="O135" s="149" t="e">
        <f>M111-O133</f>
        <v>#DIV/0!</v>
      </c>
    </row>
    <row r="136" spans="1:15" x14ac:dyDescent="0.25">
      <c r="D136" s="1"/>
      <c r="O136" s="1"/>
    </row>
    <row r="137" spans="1:15" x14ac:dyDescent="0.25">
      <c r="D137" s="1"/>
      <c r="O137" s="1"/>
    </row>
    <row r="138" spans="1:15" x14ac:dyDescent="0.25">
      <c r="D138" s="1"/>
      <c r="O138" s="1"/>
    </row>
    <row r="139" spans="1:15" ht="22.8" x14ac:dyDescent="0.4">
      <c r="A139" s="134" t="s">
        <v>157</v>
      </c>
      <c r="B139" s="134"/>
      <c r="C139" s="134"/>
      <c r="D139" s="150" t="e">
        <f>D135*B21</f>
        <v>#DIV/0!</v>
      </c>
      <c r="E139" s="134"/>
      <c r="F139" s="134"/>
      <c r="G139" s="134"/>
      <c r="H139" s="134"/>
      <c r="I139" s="134"/>
      <c r="J139" s="134"/>
      <c r="K139" s="134"/>
      <c r="L139" s="134" t="s">
        <v>158</v>
      </c>
      <c r="M139" s="134"/>
      <c r="N139" s="134"/>
      <c r="O139" s="150" t="e">
        <f>O135*N21</f>
        <v>#DIV/0!</v>
      </c>
    </row>
    <row r="140" spans="1:15" ht="22.8" x14ac:dyDescent="0.4">
      <c r="A140" s="134"/>
      <c r="B140" s="134"/>
      <c r="C140" s="134"/>
      <c r="D140" s="147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7"/>
    </row>
    <row r="141" spans="1:15" ht="22.8" x14ac:dyDescent="0.4">
      <c r="A141" s="134"/>
      <c r="B141" s="134"/>
      <c r="C141" s="134"/>
      <c r="D141" s="147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7"/>
    </row>
    <row r="142" spans="1:15" ht="30" x14ac:dyDescent="0.5">
      <c r="B142" s="134"/>
      <c r="C142" s="134"/>
      <c r="D142" s="134"/>
      <c r="E142" s="134" t="s">
        <v>145</v>
      </c>
      <c r="F142" s="134"/>
      <c r="G142" s="139" t="e">
        <f>O139-D139</f>
        <v>#DIV/0!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Willems</dc:creator>
  <cp:lastModifiedBy>Geert Willems</cp:lastModifiedBy>
  <dcterms:created xsi:type="dcterms:W3CDTF">2019-02-23T19:48:46Z</dcterms:created>
  <dcterms:modified xsi:type="dcterms:W3CDTF">2022-01-10T13:39:44Z</dcterms:modified>
</cp:coreProperties>
</file>